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25-2304\Desktop\"/>
    </mc:Choice>
  </mc:AlternateContent>
  <xr:revisionPtr revIDLastSave="0" documentId="13_ncr:1_{452527D0-69A8-4938-AF2E-5BB93CE9B5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2-1(乳児目標量）" sheetId="6" r:id="rId1"/>
    <sheet name="様式例2-2（幼児目標量）" sheetId="8" r:id="rId2"/>
    <sheet name="様式例3（食品構成表）" sheetId="9" r:id="rId3"/>
    <sheet name="様式例６－１" sheetId="4" r:id="rId4"/>
    <sheet name="様式例６－２.３" sheetId="5" r:id="rId5"/>
  </sheets>
  <definedNames>
    <definedName name="_xlnm.Print_Area" localSheetId="1">'様式例2-2（幼児目標量）'!$A$1:$T$30</definedName>
    <definedName name="_xlnm.Print_Area" localSheetId="2">'様式例3（食品構成表）'!$A$1:$AF$34</definedName>
    <definedName name="_xlnm.Print_Area" localSheetId="3">'様式例６－１'!$A$1:$AO$49</definedName>
    <definedName name="_xlnm.Print_Area" localSheetId="4">'様式例６－２.３'!$A$1:$X$56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46" i="5" l="1"/>
  <c r="P40" i="5"/>
  <c r="J30" i="9"/>
  <c r="X30" i="9"/>
  <c r="O53" i="5"/>
  <c r="P53" i="5"/>
  <c r="G53" i="5"/>
  <c r="F53" i="5"/>
  <c r="O30" i="5"/>
  <c r="P30" i="5"/>
  <c r="H30" i="5"/>
  <c r="G30" i="5"/>
  <c r="F30" i="5"/>
  <c r="AN46" i="4" l="1"/>
  <c r="AN45" i="4"/>
  <c r="AN44" i="4"/>
  <c r="AN43" i="4"/>
  <c r="AN42" i="4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O43" i="4" l="1"/>
  <c r="AO44" i="4"/>
  <c r="AM43" i="4"/>
  <c r="D27" i="5" s="1"/>
  <c r="AM44" i="4"/>
  <c r="D50" i="5" s="1"/>
  <c r="AL43" i="4"/>
  <c r="AL44" i="4"/>
  <c r="P50" i="5" l="1"/>
  <c r="O50" i="5"/>
  <c r="M50" i="5"/>
  <c r="L50" i="5"/>
  <c r="J50" i="5"/>
  <c r="G50" i="5"/>
  <c r="F50" i="5"/>
  <c r="K27" i="5"/>
  <c r="G27" i="5"/>
  <c r="N27" i="5"/>
  <c r="P27" i="5"/>
  <c r="F27" i="5"/>
  <c r="I27" i="5"/>
  <c r="O27" i="5"/>
  <c r="H27" i="5"/>
  <c r="J27" i="5"/>
  <c r="M27" i="5"/>
  <c r="L27" i="5"/>
  <c r="K50" i="5"/>
  <c r="H50" i="5"/>
  <c r="E50" i="5"/>
  <c r="I50" i="5"/>
  <c r="N50" i="5"/>
  <c r="E27" i="5"/>
  <c r="AE29" i="9"/>
  <c r="AF29" i="9"/>
  <c r="W29" i="9"/>
  <c r="V29" i="9"/>
  <c r="Q29" i="9"/>
  <c r="R29" i="9"/>
  <c r="J29" i="9"/>
  <c r="I29" i="9"/>
  <c r="H29" i="9"/>
  <c r="Z8" i="9" l="1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E27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3" i="9"/>
  <c r="AE12" i="9"/>
  <c r="AE11" i="9"/>
  <c r="AE10" i="9"/>
  <c r="AE9" i="9"/>
  <c r="AE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AB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X27" i="9"/>
  <c r="Y27" i="9"/>
  <c r="AA27" i="9"/>
  <c r="AD27" i="9"/>
  <c r="X26" i="9"/>
  <c r="Y26" i="9"/>
  <c r="AA26" i="9"/>
  <c r="AD26" i="9"/>
  <c r="X25" i="9"/>
  <c r="Y25" i="9"/>
  <c r="AA25" i="9"/>
  <c r="AD25" i="9"/>
  <c r="X24" i="9"/>
  <c r="Y24" i="9"/>
  <c r="AA24" i="9"/>
  <c r="AD24" i="9"/>
  <c r="X23" i="9"/>
  <c r="Y23" i="9"/>
  <c r="AA23" i="9"/>
  <c r="AD23" i="9"/>
  <c r="X22" i="9"/>
  <c r="Y22" i="9"/>
  <c r="AA22" i="9"/>
  <c r="AD22" i="9"/>
  <c r="X21" i="9"/>
  <c r="Y21" i="9"/>
  <c r="AA21" i="9"/>
  <c r="AD21" i="9"/>
  <c r="X20" i="9"/>
  <c r="Y20" i="9"/>
  <c r="AA20" i="9"/>
  <c r="AD20" i="9"/>
  <c r="X19" i="9"/>
  <c r="Y19" i="9"/>
  <c r="AA19" i="9"/>
  <c r="AD19" i="9"/>
  <c r="X18" i="9"/>
  <c r="Y18" i="9"/>
  <c r="AA18" i="9"/>
  <c r="AD18" i="9"/>
  <c r="X17" i="9"/>
  <c r="Y17" i="9"/>
  <c r="AA17" i="9"/>
  <c r="AD17" i="9"/>
  <c r="X16" i="9"/>
  <c r="Y16" i="9"/>
  <c r="AA16" i="9"/>
  <c r="AD16" i="9"/>
  <c r="X15" i="9"/>
  <c r="Y15" i="9"/>
  <c r="AA15" i="9"/>
  <c r="AD15" i="9"/>
  <c r="X14" i="9"/>
  <c r="Y14" i="9"/>
  <c r="AA14" i="9"/>
  <c r="AD14" i="9"/>
  <c r="X13" i="9"/>
  <c r="Y13" i="9"/>
  <c r="AA13" i="9"/>
  <c r="AD13" i="9"/>
  <c r="X12" i="9"/>
  <c r="Y12" i="9"/>
  <c r="AA12" i="9"/>
  <c r="AD12" i="9"/>
  <c r="X11" i="9"/>
  <c r="Y11" i="9"/>
  <c r="AA11" i="9"/>
  <c r="AD11" i="9"/>
  <c r="X10" i="9"/>
  <c r="Y10" i="9"/>
  <c r="AA10" i="9"/>
  <c r="AD10" i="9"/>
  <c r="X9" i="9"/>
  <c r="Y9" i="9"/>
  <c r="AA9" i="9"/>
  <c r="AD9" i="9"/>
  <c r="X8" i="9"/>
  <c r="Y8" i="9"/>
  <c r="AA8" i="9"/>
  <c r="AD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L11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O27" i="9"/>
  <c r="O25" i="9"/>
  <c r="O24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0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J27" i="9"/>
  <c r="K27" i="9"/>
  <c r="M27" i="9"/>
  <c r="P27" i="9"/>
  <c r="J26" i="9"/>
  <c r="K26" i="9"/>
  <c r="M26" i="9"/>
  <c r="O26" i="9"/>
  <c r="P26" i="9"/>
  <c r="J25" i="9"/>
  <c r="K25" i="9"/>
  <c r="M25" i="9"/>
  <c r="P25" i="9"/>
  <c r="J24" i="9"/>
  <c r="K24" i="9"/>
  <c r="M24" i="9"/>
  <c r="P24" i="9"/>
  <c r="J23" i="9"/>
  <c r="K23" i="9"/>
  <c r="M23" i="9"/>
  <c r="O23" i="9"/>
  <c r="P23" i="9"/>
  <c r="J22" i="9"/>
  <c r="K22" i="9"/>
  <c r="M22" i="9"/>
  <c r="P22" i="9"/>
  <c r="J21" i="9"/>
  <c r="K21" i="9"/>
  <c r="M21" i="9"/>
  <c r="P21" i="9"/>
  <c r="J20" i="9"/>
  <c r="K20" i="9"/>
  <c r="M20" i="9"/>
  <c r="P20" i="9"/>
  <c r="J19" i="9"/>
  <c r="K19" i="9"/>
  <c r="M19" i="9"/>
  <c r="P19" i="9"/>
  <c r="J18" i="9"/>
  <c r="K18" i="9"/>
  <c r="M18" i="9"/>
  <c r="P18" i="9"/>
  <c r="J17" i="9"/>
  <c r="K17" i="9"/>
  <c r="M17" i="9"/>
  <c r="P17" i="9"/>
  <c r="J16" i="9"/>
  <c r="K16" i="9"/>
  <c r="M16" i="9"/>
  <c r="P16" i="9"/>
  <c r="J15" i="9"/>
  <c r="K15" i="9"/>
  <c r="M15" i="9"/>
  <c r="P15" i="9"/>
  <c r="J14" i="9"/>
  <c r="K14" i="9"/>
  <c r="M14" i="9"/>
  <c r="P14" i="9"/>
  <c r="J13" i="9"/>
  <c r="K13" i="9"/>
  <c r="M13" i="9"/>
  <c r="P13" i="9"/>
  <c r="J12" i="9"/>
  <c r="K12" i="9"/>
  <c r="M12" i="9"/>
  <c r="P12" i="9"/>
  <c r="J11" i="9"/>
  <c r="K11" i="9"/>
  <c r="M11" i="9"/>
  <c r="P11" i="9"/>
  <c r="J10" i="9"/>
  <c r="K10" i="9"/>
  <c r="M10" i="9"/>
  <c r="P10" i="9"/>
  <c r="R9" i="9"/>
  <c r="Q9" i="9"/>
  <c r="O9" i="9"/>
  <c r="N9" i="9"/>
  <c r="L9" i="9"/>
  <c r="I9" i="9"/>
  <c r="H9" i="9"/>
  <c r="J9" i="9"/>
  <c r="K9" i="9"/>
  <c r="M9" i="9"/>
  <c r="P9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R8" i="9"/>
  <c r="Q8" i="9"/>
  <c r="O8" i="9"/>
  <c r="N8" i="9"/>
  <c r="L8" i="9"/>
  <c r="I8" i="9"/>
  <c r="H8" i="9"/>
  <c r="J8" i="9"/>
  <c r="K8" i="9"/>
  <c r="M8" i="9"/>
  <c r="P8" i="9"/>
  <c r="G8" i="9"/>
  <c r="X28" i="9" l="1"/>
  <c r="H28" i="9"/>
  <c r="H30" i="9" s="1"/>
  <c r="M28" i="9"/>
  <c r="G28" i="9"/>
  <c r="N28" i="9"/>
  <c r="R28" i="9"/>
  <c r="K28" i="9"/>
  <c r="I28" i="9"/>
  <c r="I30" i="9" s="1"/>
  <c r="AD28" i="9"/>
  <c r="U28" i="9"/>
  <c r="V28" i="9"/>
  <c r="V30" i="9" s="1"/>
  <c r="AA28" i="9"/>
  <c r="W28" i="9"/>
  <c r="W30" i="9" s="1"/>
  <c r="Y28" i="9"/>
  <c r="AB28" i="9"/>
  <c r="AC28" i="9"/>
  <c r="AE28" i="9"/>
  <c r="AF28" i="9"/>
  <c r="Z28" i="9"/>
  <c r="L28" i="9"/>
  <c r="J28" i="9"/>
  <c r="P28" i="9"/>
  <c r="O28" i="9"/>
  <c r="Q28" i="9"/>
  <c r="R22" i="8"/>
  <c r="Q22" i="8"/>
  <c r="P22" i="8"/>
  <c r="O22" i="8"/>
  <c r="N22" i="8"/>
  <c r="M22" i="8"/>
  <c r="L22" i="8"/>
  <c r="E22" i="8"/>
  <c r="Q12" i="8"/>
  <c r="P12" i="8"/>
  <c r="N12" i="8"/>
  <c r="R12" i="8"/>
  <c r="O12" i="8"/>
  <c r="M12" i="8"/>
  <c r="H53" i="5" l="1"/>
  <c r="X29" i="9"/>
  <c r="N30" i="5"/>
  <c r="P29" i="9"/>
  <c r="P30" i="9" s="1"/>
  <c r="L30" i="5"/>
  <c r="N29" i="9"/>
  <c r="N30" i="9" s="1"/>
  <c r="E53" i="5"/>
  <c r="U29" i="9"/>
  <c r="U30" i="9" s="1"/>
  <c r="I53" i="5"/>
  <c r="Y29" i="9"/>
  <c r="L53" i="5"/>
  <c r="AB29" i="9"/>
  <c r="AB30" i="9" s="1"/>
  <c r="M30" i="9"/>
  <c r="M30" i="5"/>
  <c r="O29" i="9"/>
  <c r="O30" i="9" s="1"/>
  <c r="K53" i="5"/>
  <c r="AA29" i="9"/>
  <c r="AA30" i="9" s="1"/>
  <c r="M53" i="5"/>
  <c r="AC29" i="9"/>
  <c r="AC30" i="9" s="1"/>
  <c r="Y30" i="9"/>
  <c r="J30" i="5"/>
  <c r="L29" i="9"/>
  <c r="L30" i="9" s="1"/>
  <c r="J53" i="5"/>
  <c r="Z29" i="9"/>
  <c r="Z30" i="9" s="1"/>
  <c r="I30" i="5"/>
  <c r="K29" i="9"/>
  <c r="K30" i="9" s="1"/>
  <c r="K30" i="5"/>
  <c r="M29" i="9"/>
  <c r="N53" i="5"/>
  <c r="AD29" i="9"/>
  <c r="AD30" i="9" s="1"/>
  <c r="E12" i="8"/>
  <c r="E30" i="5" l="1"/>
  <c r="G29" i="9"/>
  <c r="G30" i="9" s="1"/>
  <c r="H20" i="6"/>
  <c r="AL10" i="4" l="1"/>
  <c r="AL46" i="4" l="1"/>
  <c r="AL45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O10" i="4"/>
  <c r="AO9" i="4"/>
  <c r="AL9" i="4"/>
  <c r="AL8" i="4"/>
  <c r="AL7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AN3" i="4"/>
  <c r="AM46" i="4"/>
  <c r="D51" i="5" s="1"/>
  <c r="P51" i="5" l="1"/>
  <c r="O51" i="5"/>
  <c r="M51" i="5"/>
  <c r="L51" i="5"/>
  <c r="J51" i="5"/>
  <c r="G51" i="5"/>
  <c r="F51" i="5"/>
  <c r="N51" i="5"/>
  <c r="H51" i="5"/>
  <c r="E51" i="5"/>
  <c r="I51" i="5"/>
  <c r="K51" i="5"/>
  <c r="AO46" i="4"/>
  <c r="AM7" i="4"/>
  <c r="D9" i="5" s="1"/>
  <c r="AM8" i="4"/>
  <c r="D32" i="5" s="1"/>
  <c r="AM9" i="4"/>
  <c r="D10" i="5" s="1"/>
  <c r="AM10" i="4"/>
  <c r="D33" i="5" s="1"/>
  <c r="AM11" i="4"/>
  <c r="AM12" i="4"/>
  <c r="AM13" i="4"/>
  <c r="D12" i="5" s="1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5" i="4"/>
  <c r="F10" i="5" l="1"/>
  <c r="P10" i="5"/>
  <c r="O10" i="5"/>
  <c r="M10" i="5"/>
  <c r="L10" i="5"/>
  <c r="J10" i="5"/>
  <c r="G10" i="5"/>
  <c r="P32" i="5"/>
  <c r="O32" i="5"/>
  <c r="M32" i="5"/>
  <c r="L32" i="5"/>
  <c r="J32" i="5"/>
  <c r="G32" i="5"/>
  <c r="F32" i="5"/>
  <c r="F9" i="5"/>
  <c r="G9" i="5"/>
  <c r="P9" i="5"/>
  <c r="O9" i="5"/>
  <c r="M9" i="5"/>
  <c r="L9" i="5"/>
  <c r="J9" i="5"/>
  <c r="P12" i="5"/>
  <c r="M12" i="5"/>
  <c r="L12" i="5"/>
  <c r="O12" i="5"/>
  <c r="J12" i="5"/>
  <c r="F12" i="5"/>
  <c r="G12" i="5"/>
  <c r="P33" i="5"/>
  <c r="O33" i="5"/>
  <c r="M33" i="5"/>
  <c r="L33" i="5"/>
  <c r="J33" i="5"/>
  <c r="G33" i="5"/>
  <c r="F33" i="5"/>
  <c r="D28" i="5"/>
  <c r="AO45" i="4"/>
  <c r="K12" i="5"/>
  <c r="I12" i="5"/>
  <c r="H12" i="5"/>
  <c r="N12" i="5"/>
  <c r="N33" i="5"/>
  <c r="K33" i="5"/>
  <c r="I33" i="5"/>
  <c r="H33" i="5"/>
  <c r="E33" i="5"/>
  <c r="I10" i="5"/>
  <c r="E10" i="5"/>
  <c r="H10" i="5"/>
  <c r="N10" i="5"/>
  <c r="K10" i="5"/>
  <c r="N32" i="5"/>
  <c r="K32" i="5"/>
  <c r="I32" i="5"/>
  <c r="H32" i="5"/>
  <c r="I9" i="5"/>
  <c r="H9" i="5"/>
  <c r="N9" i="5"/>
  <c r="K9" i="5"/>
  <c r="AO8" i="4"/>
  <c r="D26" i="5"/>
  <c r="AO41" i="4"/>
  <c r="D25" i="5"/>
  <c r="AO39" i="4"/>
  <c r="D24" i="5"/>
  <c r="AO37" i="4"/>
  <c r="D23" i="5"/>
  <c r="AO35" i="4"/>
  <c r="D22" i="5"/>
  <c r="AO33" i="4"/>
  <c r="D21" i="5"/>
  <c r="AO31" i="4"/>
  <c r="D20" i="5"/>
  <c r="AO29" i="4"/>
  <c r="D19" i="5"/>
  <c r="AO27" i="4"/>
  <c r="D18" i="5"/>
  <c r="AO25" i="4"/>
  <c r="D17" i="5"/>
  <c r="AO23" i="4"/>
  <c r="D16" i="5"/>
  <c r="AO21" i="4"/>
  <c r="D15" i="5"/>
  <c r="AO19" i="4"/>
  <c r="D14" i="5"/>
  <c r="AO17" i="4"/>
  <c r="D13" i="5"/>
  <c r="AO15" i="4"/>
  <c r="AO13" i="4"/>
  <c r="D11" i="5"/>
  <c r="AO11" i="4"/>
  <c r="AO7" i="4"/>
  <c r="D49" i="5"/>
  <c r="AO42" i="4"/>
  <c r="D48" i="5"/>
  <c r="AO40" i="4"/>
  <c r="D47" i="5"/>
  <c r="AO38" i="4"/>
  <c r="D46" i="5"/>
  <c r="AO36" i="4"/>
  <c r="D45" i="5"/>
  <c r="AO34" i="4"/>
  <c r="D44" i="5"/>
  <c r="AO32" i="4"/>
  <c r="D43" i="5"/>
  <c r="AO30" i="4"/>
  <c r="D42" i="5"/>
  <c r="AO28" i="4"/>
  <c r="D41" i="5"/>
  <c r="AO26" i="4"/>
  <c r="D40" i="5"/>
  <c r="AO24" i="4"/>
  <c r="D39" i="5"/>
  <c r="AO22" i="4"/>
  <c r="D38" i="5"/>
  <c r="AO20" i="4"/>
  <c r="D37" i="5"/>
  <c r="AO18" i="4"/>
  <c r="D36" i="5"/>
  <c r="AO16" i="4"/>
  <c r="D35" i="5"/>
  <c r="AO14" i="4"/>
  <c r="D34" i="5"/>
  <c r="AO12" i="4"/>
  <c r="E32" i="5"/>
  <c r="P36" i="5" l="1"/>
  <c r="O36" i="5"/>
  <c r="M36" i="5"/>
  <c r="L36" i="5"/>
  <c r="J36" i="5"/>
  <c r="F36" i="5"/>
  <c r="G36" i="5"/>
  <c r="O40" i="5"/>
  <c r="M40" i="5"/>
  <c r="L40" i="5"/>
  <c r="J40" i="5"/>
  <c r="G40" i="5"/>
  <c r="F40" i="5"/>
  <c r="P42" i="5"/>
  <c r="O42" i="5"/>
  <c r="M42" i="5"/>
  <c r="L42" i="5"/>
  <c r="J42" i="5"/>
  <c r="G42" i="5"/>
  <c r="F42" i="5"/>
  <c r="J46" i="5"/>
  <c r="O46" i="5"/>
  <c r="M46" i="5"/>
  <c r="L46" i="5"/>
  <c r="G46" i="5"/>
  <c r="F46" i="5"/>
  <c r="P48" i="5"/>
  <c r="O48" i="5"/>
  <c r="M48" i="5"/>
  <c r="L48" i="5"/>
  <c r="J48" i="5"/>
  <c r="G48" i="5"/>
  <c r="F48" i="5"/>
  <c r="F13" i="5"/>
  <c r="P13" i="5"/>
  <c r="O13" i="5"/>
  <c r="M13" i="5"/>
  <c r="L13" i="5"/>
  <c r="J13" i="5"/>
  <c r="G13" i="5"/>
  <c r="G19" i="5"/>
  <c r="F19" i="5"/>
  <c r="P19" i="5"/>
  <c r="L19" i="5"/>
  <c r="J19" i="5"/>
  <c r="M19" i="5"/>
  <c r="O19" i="5"/>
  <c r="G23" i="5"/>
  <c r="F23" i="5"/>
  <c r="P23" i="5"/>
  <c r="J23" i="5"/>
  <c r="M23" i="5"/>
  <c r="O23" i="5"/>
  <c r="L23" i="5"/>
  <c r="P28" i="5"/>
  <c r="M28" i="5"/>
  <c r="G28" i="5"/>
  <c r="F28" i="5"/>
  <c r="O28" i="5"/>
  <c r="L28" i="5"/>
  <c r="J28" i="5"/>
  <c r="G11" i="5"/>
  <c r="F11" i="5"/>
  <c r="P11" i="5"/>
  <c r="O11" i="5"/>
  <c r="M11" i="5"/>
  <c r="L11" i="5"/>
  <c r="J11" i="5"/>
  <c r="P35" i="5"/>
  <c r="O35" i="5"/>
  <c r="M35" i="5"/>
  <c r="L35" i="5"/>
  <c r="J35" i="5"/>
  <c r="G35" i="5"/>
  <c r="F35" i="5"/>
  <c r="P37" i="5"/>
  <c r="O37" i="5"/>
  <c r="M37" i="5"/>
  <c r="L37" i="5"/>
  <c r="J37" i="5"/>
  <c r="G37" i="5"/>
  <c r="F37" i="5"/>
  <c r="P39" i="5"/>
  <c r="O39" i="5"/>
  <c r="M39" i="5"/>
  <c r="L39" i="5"/>
  <c r="J39" i="5"/>
  <c r="G39" i="5"/>
  <c r="F39" i="5"/>
  <c r="P41" i="5"/>
  <c r="O41" i="5"/>
  <c r="M41" i="5"/>
  <c r="L41" i="5"/>
  <c r="J41" i="5"/>
  <c r="G41" i="5"/>
  <c r="F41" i="5"/>
  <c r="P43" i="5"/>
  <c r="O43" i="5"/>
  <c r="M43" i="5"/>
  <c r="L43" i="5"/>
  <c r="J43" i="5"/>
  <c r="G43" i="5"/>
  <c r="F43" i="5"/>
  <c r="P45" i="5"/>
  <c r="O45" i="5"/>
  <c r="M45" i="5"/>
  <c r="L45" i="5"/>
  <c r="J45" i="5"/>
  <c r="G45" i="5"/>
  <c r="F45" i="5"/>
  <c r="P47" i="5"/>
  <c r="O47" i="5"/>
  <c r="M47" i="5"/>
  <c r="L47" i="5"/>
  <c r="J47" i="5"/>
  <c r="G47" i="5"/>
  <c r="F47" i="5"/>
  <c r="P49" i="5"/>
  <c r="O49" i="5"/>
  <c r="M49" i="5"/>
  <c r="L49" i="5"/>
  <c r="J49" i="5"/>
  <c r="F49" i="5"/>
  <c r="G49" i="5"/>
  <c r="P14" i="5"/>
  <c r="O14" i="5"/>
  <c r="M14" i="5"/>
  <c r="L14" i="5"/>
  <c r="J14" i="5"/>
  <c r="G14" i="5"/>
  <c r="F14" i="5"/>
  <c r="O16" i="5"/>
  <c r="L16" i="5"/>
  <c r="J16" i="5"/>
  <c r="P16" i="5"/>
  <c r="M16" i="5"/>
  <c r="F16" i="5"/>
  <c r="G16" i="5"/>
  <c r="P18" i="5"/>
  <c r="O18" i="5"/>
  <c r="M18" i="5"/>
  <c r="L18" i="5"/>
  <c r="J18" i="5"/>
  <c r="G18" i="5"/>
  <c r="F18" i="5"/>
  <c r="P20" i="5"/>
  <c r="M20" i="5"/>
  <c r="O20" i="5"/>
  <c r="L20" i="5"/>
  <c r="J20" i="5"/>
  <c r="G20" i="5"/>
  <c r="F20" i="5"/>
  <c r="P22" i="5"/>
  <c r="O22" i="5"/>
  <c r="M22" i="5"/>
  <c r="L22" i="5"/>
  <c r="J22" i="5"/>
  <c r="G22" i="5"/>
  <c r="F22" i="5"/>
  <c r="O24" i="5"/>
  <c r="L24" i="5"/>
  <c r="J24" i="5"/>
  <c r="P24" i="5"/>
  <c r="M24" i="5"/>
  <c r="F24" i="5"/>
  <c r="G24" i="5"/>
  <c r="P26" i="5"/>
  <c r="O26" i="5"/>
  <c r="M26" i="5"/>
  <c r="L26" i="5"/>
  <c r="J26" i="5"/>
  <c r="G26" i="5"/>
  <c r="F26" i="5"/>
  <c r="I26" i="5"/>
  <c r="K26" i="5"/>
  <c r="N26" i="5"/>
  <c r="H26" i="5"/>
  <c r="L34" i="5"/>
  <c r="J34" i="5"/>
  <c r="P34" i="5"/>
  <c r="O34" i="5"/>
  <c r="M34" i="5"/>
  <c r="G34" i="5"/>
  <c r="F34" i="5"/>
  <c r="P38" i="5"/>
  <c r="O38" i="5"/>
  <c r="M38" i="5"/>
  <c r="L38" i="5"/>
  <c r="J38" i="5"/>
  <c r="G38" i="5"/>
  <c r="F38" i="5"/>
  <c r="P44" i="5"/>
  <c r="O44" i="5"/>
  <c r="M44" i="5"/>
  <c r="L44" i="5"/>
  <c r="J44" i="5"/>
  <c r="F44" i="5"/>
  <c r="G44" i="5"/>
  <c r="G15" i="5"/>
  <c r="F15" i="5"/>
  <c r="P15" i="5"/>
  <c r="M15" i="5"/>
  <c r="L15" i="5"/>
  <c r="J15" i="5"/>
  <c r="O15" i="5"/>
  <c r="G17" i="5"/>
  <c r="P17" i="5"/>
  <c r="O17" i="5"/>
  <c r="M17" i="5"/>
  <c r="L17" i="5"/>
  <c r="J17" i="5"/>
  <c r="F17" i="5"/>
  <c r="G21" i="5"/>
  <c r="F21" i="5"/>
  <c r="P21" i="5"/>
  <c r="O21" i="5"/>
  <c r="M21" i="5"/>
  <c r="L21" i="5"/>
  <c r="J21" i="5"/>
  <c r="P25" i="5"/>
  <c r="O25" i="5"/>
  <c r="M25" i="5"/>
  <c r="L25" i="5"/>
  <c r="J25" i="5"/>
  <c r="G25" i="5"/>
  <c r="F25" i="5"/>
  <c r="N28" i="5"/>
  <c r="K28" i="5"/>
  <c r="H28" i="5"/>
  <c r="I28" i="5"/>
  <c r="E28" i="5"/>
  <c r="H49" i="5"/>
  <c r="K49" i="5"/>
  <c r="I49" i="5"/>
  <c r="E49" i="5"/>
  <c r="N49" i="5"/>
  <c r="E26" i="5"/>
  <c r="I48" i="5"/>
  <c r="K48" i="5"/>
  <c r="N48" i="5"/>
  <c r="H48" i="5"/>
  <c r="K25" i="5"/>
  <c r="I25" i="5"/>
  <c r="N25" i="5"/>
  <c r="H25" i="5"/>
  <c r="N47" i="5"/>
  <c r="K47" i="5"/>
  <c r="I47" i="5"/>
  <c r="H47" i="5"/>
  <c r="H24" i="5"/>
  <c r="N24" i="5"/>
  <c r="I24" i="5"/>
  <c r="K24" i="5"/>
  <c r="K46" i="5"/>
  <c r="N46" i="5"/>
  <c r="H46" i="5"/>
  <c r="I46" i="5"/>
  <c r="I23" i="5"/>
  <c r="N23" i="5"/>
  <c r="K23" i="5"/>
  <c r="H23" i="5"/>
  <c r="I45" i="5"/>
  <c r="N45" i="5"/>
  <c r="H45" i="5"/>
  <c r="K45" i="5"/>
  <c r="N22" i="5"/>
  <c r="H22" i="5"/>
  <c r="K22" i="5"/>
  <c r="I22" i="5"/>
  <c r="N44" i="5"/>
  <c r="K44" i="5"/>
  <c r="I44" i="5"/>
  <c r="H44" i="5"/>
  <c r="K43" i="5"/>
  <c r="H43" i="5"/>
  <c r="N43" i="5"/>
  <c r="I43" i="5"/>
  <c r="K20" i="5"/>
  <c r="I20" i="5"/>
  <c r="N20" i="5"/>
  <c r="H20" i="5"/>
  <c r="H42" i="5"/>
  <c r="I42" i="5"/>
  <c r="N42" i="5"/>
  <c r="K42" i="5"/>
  <c r="H19" i="5"/>
  <c r="I19" i="5"/>
  <c r="N19" i="5"/>
  <c r="K19" i="5"/>
  <c r="I41" i="5"/>
  <c r="H41" i="5"/>
  <c r="N41" i="5"/>
  <c r="K41" i="5"/>
  <c r="I18" i="5"/>
  <c r="K18" i="5"/>
  <c r="H18" i="5"/>
  <c r="N18" i="5"/>
  <c r="N40" i="5"/>
  <c r="I40" i="5"/>
  <c r="K40" i="5"/>
  <c r="H40" i="5"/>
  <c r="N17" i="5"/>
  <c r="I17" i="5"/>
  <c r="K17" i="5"/>
  <c r="H17" i="5"/>
  <c r="H39" i="5"/>
  <c r="I39" i="5"/>
  <c r="N39" i="5"/>
  <c r="K39" i="5"/>
  <c r="K16" i="5"/>
  <c r="N16" i="5"/>
  <c r="H16" i="5"/>
  <c r="I16" i="5"/>
  <c r="I38" i="5"/>
  <c r="N38" i="5"/>
  <c r="H38" i="5"/>
  <c r="K38" i="5"/>
  <c r="H15" i="5"/>
  <c r="K15" i="5"/>
  <c r="I15" i="5"/>
  <c r="N15" i="5"/>
  <c r="K37" i="5"/>
  <c r="H37" i="5"/>
  <c r="I37" i="5"/>
  <c r="N37" i="5"/>
  <c r="I14" i="5"/>
  <c r="H14" i="5"/>
  <c r="N14" i="5"/>
  <c r="K14" i="5"/>
  <c r="K36" i="5"/>
  <c r="H36" i="5"/>
  <c r="N36" i="5"/>
  <c r="I36" i="5"/>
  <c r="N13" i="5"/>
  <c r="I13" i="5"/>
  <c r="K13" i="5"/>
  <c r="H13" i="5"/>
  <c r="H35" i="5"/>
  <c r="I35" i="5"/>
  <c r="K35" i="5"/>
  <c r="N35" i="5"/>
  <c r="I34" i="5"/>
  <c r="H34" i="5"/>
  <c r="N34" i="5"/>
  <c r="K34" i="5"/>
  <c r="H11" i="5"/>
  <c r="N11" i="5"/>
  <c r="K11" i="5"/>
  <c r="I11" i="5"/>
  <c r="K21" i="5"/>
  <c r="H21" i="5"/>
  <c r="N21" i="5"/>
  <c r="I21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9" i="5"/>
  <c r="F52" i="5" l="1"/>
  <c r="F54" i="5" s="1"/>
  <c r="I52" i="5"/>
  <c r="I54" i="5" s="1"/>
  <c r="H29" i="5"/>
  <c r="I29" i="5"/>
  <c r="I31" i="5" s="1"/>
  <c r="G29" i="5"/>
  <c r="G31" i="5" s="1"/>
  <c r="H52" i="5"/>
  <c r="H54" i="5" s="1"/>
  <c r="K52" i="5"/>
  <c r="K54" i="5" s="1"/>
  <c r="L52" i="5"/>
  <c r="L54" i="5" s="1"/>
  <c r="E52" i="5"/>
  <c r="E54" i="5" s="1"/>
  <c r="P52" i="5"/>
  <c r="F29" i="5"/>
  <c r="F31" i="5" s="1"/>
  <c r="L29" i="5"/>
  <c r="L31" i="5" s="1"/>
  <c r="J52" i="5"/>
  <c r="J54" i="5" s="1"/>
  <c r="M29" i="5"/>
  <c r="M31" i="5" s="1"/>
  <c r="K29" i="5"/>
  <c r="K31" i="5" s="1"/>
  <c r="N29" i="5"/>
  <c r="N31" i="5" s="1"/>
  <c r="G52" i="5"/>
  <c r="G54" i="5" s="1"/>
  <c r="O52" i="5"/>
  <c r="N52" i="5"/>
  <c r="N54" i="5" s="1"/>
  <c r="M52" i="5"/>
  <c r="M54" i="5" s="1"/>
  <c r="J29" i="5"/>
  <c r="J31" i="5" s="1"/>
  <c r="P29" i="5"/>
  <c r="O29" i="5"/>
  <c r="E29" i="5"/>
  <c r="E31" i="5" s="1"/>
  <c r="X30" i="5" l="1"/>
  <c r="X17" i="5"/>
  <c r="X10" i="5"/>
  <c r="X22" i="5"/>
  <c r="X38" i="5" l="1"/>
  <c r="X46" i="5"/>
</calcChain>
</file>

<file path=xl/sharedStrings.xml><?xml version="1.0" encoding="utf-8"?>
<sst xmlns="http://schemas.openxmlformats.org/spreadsheetml/2006/main" count="589" uniqueCount="255">
  <si>
    <t>検印</t>
  </si>
  <si>
    <t>担当者印</t>
  </si>
  <si>
    <t>エネルギー</t>
  </si>
  <si>
    <t>たんぱく質</t>
  </si>
  <si>
    <t>脂質</t>
  </si>
  <si>
    <t>カルシウム</t>
  </si>
  <si>
    <t>鉄</t>
  </si>
  <si>
    <t>ビタミンＡ</t>
  </si>
  <si>
    <t>ビタミンＣ</t>
  </si>
  <si>
    <t>栄養素</t>
  </si>
  <si>
    <t>食品群</t>
  </si>
  <si>
    <t>kcal</t>
  </si>
  <si>
    <t>ｇ</t>
  </si>
  <si>
    <t>穀類</t>
  </si>
  <si>
    <t>様式例３</t>
  </si>
  <si>
    <t>１～２歳児</t>
  </si>
  <si>
    <t>３～５歳児</t>
  </si>
  <si>
    <t>食品群別荷重平均成分表</t>
  </si>
  <si>
    <t>数量</t>
  </si>
  <si>
    <t>ビタミン</t>
  </si>
  <si>
    <t>(ｇ)</t>
  </si>
  <si>
    <t>(kcal）</t>
  </si>
  <si>
    <t>(mg)</t>
  </si>
  <si>
    <t>穀　　類</t>
  </si>
  <si>
    <t>米</t>
  </si>
  <si>
    <t>パン</t>
  </si>
  <si>
    <t>その他の穀類</t>
  </si>
  <si>
    <t>いも類</t>
  </si>
  <si>
    <t>砂糖類</t>
  </si>
  <si>
    <t>油脂類</t>
  </si>
  <si>
    <t>豆類</t>
  </si>
  <si>
    <t>果実類</t>
  </si>
  <si>
    <t>緑黄色野菜</t>
  </si>
  <si>
    <t>その他の野菜</t>
  </si>
  <si>
    <t>魚介類</t>
  </si>
  <si>
    <t>肉類</t>
  </si>
  <si>
    <t>卵類</t>
  </si>
  <si>
    <t>乳類</t>
  </si>
  <si>
    <t>牛乳</t>
  </si>
  <si>
    <t>スキムミルク</t>
  </si>
  <si>
    <t>その他の乳製品</t>
  </si>
  <si>
    <t>海藻類</t>
  </si>
  <si>
    <t>菓子類</t>
  </si>
  <si>
    <t>嗜好飲料</t>
  </si>
  <si>
    <t>乳　　類</t>
  </si>
  <si>
    <t>その他乳製品</t>
  </si>
  <si>
    <t>目標量</t>
  </si>
  <si>
    <t>充足率</t>
  </si>
  <si>
    <t>様式例６－１</t>
  </si>
  <si>
    <t>給　食　内　容　検　討　表　（その１）</t>
  </si>
  <si>
    <t>（　　　　　　　　　　　　　　）月分</t>
  </si>
  <si>
    <t>給食日数</t>
  </si>
  <si>
    <t>平日</t>
  </si>
  <si>
    <t>日・その他</t>
  </si>
  <si>
    <t>日</t>
  </si>
  <si>
    <t xml:space="preserve">
食品群別</t>
  </si>
  <si>
    <t>平日計</t>
  </si>
  <si>
    <t>１人１日当
平均給与量
（平日）㋐</t>
  </si>
  <si>
    <t>各保育所
の食品
構成量</t>
  </si>
  <si>
    <t>充足率
　　  ％</t>
  </si>
  <si>
    <t>穀  類</t>
  </si>
  <si>
    <t>米
　　　 ｇ</t>
  </si>
  <si>
    <t>３歳未満児</t>
  </si>
  <si>
    <t>３歳以上児</t>
  </si>
  <si>
    <t>パ　　　 ン
　　　 ｇ</t>
  </si>
  <si>
    <t>未満児</t>
  </si>
  <si>
    <t>以上児</t>
  </si>
  <si>
    <t>そ の 他 の
穀　　   類
       ｇ</t>
  </si>
  <si>
    <t>緑黄色
野菜</t>
  </si>
  <si>
    <t>その他の
野菜</t>
  </si>
  <si>
    <t>乳  類</t>
  </si>
  <si>
    <t>牛　　   乳
 ｇ</t>
  </si>
  <si>
    <t>ス  キ  ム
ミ  ル  ク
         ｇ</t>
  </si>
  <si>
    <t>そ の 他 の
乳  製  品
      ｇ</t>
  </si>
  <si>
    <t>給　食　内　容　検　討　表　（その２）</t>
  </si>
  <si>
    <t>様式例６－２</t>
  </si>
  <si>
    <t>様式例６－３</t>
  </si>
  <si>
    <t>（</t>
  </si>
  <si>
    <t>）月分</t>
  </si>
  <si>
    <t>区分</t>
  </si>
  <si>
    <t>㋐１人１日　</t>
  </si>
  <si>
    <t>脂肪（脂質）</t>
  </si>
  <si>
    <t>ビタミンＢ1</t>
  </si>
  <si>
    <t>ビタミンＢ2</t>
  </si>
  <si>
    <t>区
分</t>
  </si>
  <si>
    <t>年　齢
区　分</t>
  </si>
  <si>
    <t>算　　　　　出　　　　　式</t>
  </si>
  <si>
    <t>栄養比率
（目標値）</t>
  </si>
  <si>
    <t>当たり</t>
  </si>
  <si>
    <t>平均給与量</t>
  </si>
  <si>
    <t>ｍｇ</t>
  </si>
  <si>
    <t>　　　　ｇ</t>
  </si>
  <si>
    <t>脂肪エネルギー比</t>
  </si>
  <si>
    <t>　 Ｃ × ９</t>
  </si>
  <si>
    <t>×100</t>
  </si>
  <si>
    <t>(20～30％)</t>
  </si>
  <si>
    <t>三　　歳　　未　　満　　児</t>
  </si>
  <si>
    <t>　　　Ａ</t>
  </si>
  <si>
    <t>①　　％</t>
  </si>
  <si>
    <t>（Ｃ'＋</t>
  </si>
  <si>
    <t xml:space="preserve">  持参する</t>
  </si>
  <si>
    <t>）×９</t>
  </si>
  <si>
    <t>主食の脂肪（脂質）</t>
  </si>
  <si>
    <t>Ａ'＋</t>
  </si>
  <si>
    <t>持参する主食の</t>
  </si>
  <si>
    <t xml:space="preserve">①'   ％ </t>
  </si>
  <si>
    <t>たんぱく質エネルギー比</t>
  </si>
  <si>
    <t>　　 B×４</t>
  </si>
  <si>
    <t>②　　％</t>
  </si>
  <si>
    <t>（B'＋</t>
  </si>
  <si>
    <t>）×４</t>
  </si>
  <si>
    <t>主食のたんぱく質</t>
  </si>
  <si>
    <t>1人1日栄養給与量</t>
  </si>
  <si>
    <t>栄養給与目標値</t>
  </si>
  <si>
    <t>充足率（％）</t>
  </si>
  <si>
    <t>三　　歳　　以　　上　　児</t>
  </si>
  <si>
    <t>②'　　％</t>
  </si>
  <si>
    <t>％</t>
  </si>
  <si>
    <r>
      <t>(</t>
    </r>
    <r>
      <rPr>
        <sz val="9"/>
        <rFont val="ＭＳ 明朝"/>
        <family val="1"/>
        <charset val="128"/>
      </rPr>
      <t>μ</t>
    </r>
    <r>
      <rPr>
        <sz val="10.5"/>
        <rFont val="ＭＳ 明朝"/>
        <family val="1"/>
        <charset val="128"/>
      </rPr>
      <t>gRAE)</t>
    </r>
    <phoneticPr fontId="17"/>
  </si>
  <si>
    <t>　　　月分</t>
    <phoneticPr fontId="17"/>
  </si>
  <si>
    <t>(13～20％)</t>
    <phoneticPr fontId="17"/>
  </si>
  <si>
    <t>μgRAE</t>
    <phoneticPr fontId="17"/>
  </si>
  <si>
    <t>様式例２－１</t>
    <rPh sb="0" eb="3">
      <t>ヨウシキレイ</t>
    </rPh>
    <phoneticPr fontId="21"/>
  </si>
  <si>
    <t>施設長</t>
    <rPh sb="0" eb="3">
      <t>シセツチョウ</t>
    </rPh>
    <phoneticPr fontId="21"/>
  </si>
  <si>
    <t>担当者</t>
    <rPh sb="0" eb="3">
      <t>タントウシャ</t>
    </rPh>
    <phoneticPr fontId="21"/>
  </si>
  <si>
    <t>保育施設における給与栄養目標量（乳児用）</t>
    <rPh sb="0" eb="2">
      <t>ホイク</t>
    </rPh>
    <rPh sb="2" eb="4">
      <t>シセツ</t>
    </rPh>
    <rPh sb="8" eb="15">
      <t>キュウヨエイヨウモクヒョウリョウ</t>
    </rPh>
    <rPh sb="16" eb="19">
      <t>ニュウジヨウ</t>
    </rPh>
    <phoneticPr fontId="21"/>
  </si>
  <si>
    <t>（１）</t>
    <phoneticPr fontId="21"/>
  </si>
  <si>
    <t>年　　　　月</t>
    <rPh sb="0" eb="1">
      <t>ネン</t>
    </rPh>
    <rPh sb="5" eb="6">
      <t>ガツ</t>
    </rPh>
    <phoneticPr fontId="21"/>
  </si>
  <si>
    <t>対象人数</t>
    <rPh sb="0" eb="4">
      <t>タイショウニンズウ</t>
    </rPh>
    <phoneticPr fontId="21"/>
  </si>
  <si>
    <t>月齢</t>
    <rPh sb="0" eb="2">
      <t>ゲツレイ</t>
    </rPh>
    <phoneticPr fontId="21"/>
  </si>
  <si>
    <t>性別</t>
    <rPh sb="0" eb="2">
      <t>セイベツ</t>
    </rPh>
    <phoneticPr fontId="21"/>
  </si>
  <si>
    <t>ｴﾈﾙｷﾞｰ</t>
    <phoneticPr fontId="21"/>
  </si>
  <si>
    <t>たんぱく
質</t>
    <rPh sb="5" eb="6">
      <t>シツ</t>
    </rPh>
    <phoneticPr fontId="21"/>
  </si>
  <si>
    <t>脂質</t>
    <rPh sb="0" eb="2">
      <t>シシツ</t>
    </rPh>
    <phoneticPr fontId="21"/>
  </si>
  <si>
    <t>ｶﾘｳﾑ</t>
    <phoneticPr fontId="21"/>
  </si>
  <si>
    <t>ｶﾙｼｳﾑ</t>
    <phoneticPr fontId="21"/>
  </si>
  <si>
    <t>鉄</t>
    <rPh sb="0" eb="1">
      <t>テツ</t>
    </rPh>
    <phoneticPr fontId="21"/>
  </si>
  <si>
    <t>ﾋﾞﾀﾐﾝA</t>
    <phoneticPr fontId="21"/>
  </si>
  <si>
    <t>ﾋﾞﾀﾐﾝB₁</t>
    <phoneticPr fontId="21"/>
  </si>
  <si>
    <t>ﾋﾞﾀﾐﾝB₂</t>
    <phoneticPr fontId="21"/>
  </si>
  <si>
    <t>ﾋﾞﾀﾐﾝC</t>
    <phoneticPr fontId="21"/>
  </si>
  <si>
    <t>食物繊維</t>
    <rPh sb="0" eb="4">
      <t>ショクモツセンイ</t>
    </rPh>
    <phoneticPr fontId="21"/>
  </si>
  <si>
    <t>食塩
相当量</t>
    <rPh sb="0" eb="2">
      <t>ショクエン</t>
    </rPh>
    <rPh sb="3" eb="5">
      <t>ソウトウ</t>
    </rPh>
    <rPh sb="5" eb="6">
      <t>リョウ</t>
    </rPh>
    <phoneticPr fontId="21"/>
  </si>
  <si>
    <t>(人)</t>
    <rPh sb="1" eb="2">
      <t>ニン</t>
    </rPh>
    <phoneticPr fontId="21"/>
  </si>
  <si>
    <t>(月)</t>
    <rPh sb="1" eb="2">
      <t>ツキ</t>
    </rPh>
    <phoneticPr fontId="21"/>
  </si>
  <si>
    <t>(kcal)</t>
    <phoneticPr fontId="21"/>
  </si>
  <si>
    <t>(g)</t>
    <phoneticPr fontId="21"/>
  </si>
  <si>
    <t>(%ｴﾈﾙｷﾞｰ)</t>
    <phoneticPr fontId="21"/>
  </si>
  <si>
    <t>(mg)</t>
    <phoneticPr fontId="21"/>
  </si>
  <si>
    <t>(μgRAE)</t>
    <phoneticPr fontId="21"/>
  </si>
  <si>
    <t>0～5</t>
    <phoneticPr fontId="21"/>
  </si>
  <si>
    <t>男児</t>
    <rPh sb="0" eb="2">
      <t>ダンジ</t>
    </rPh>
    <phoneticPr fontId="21"/>
  </si>
  <si>
    <t>-</t>
    <phoneticPr fontId="21"/>
  </si>
  <si>
    <t>女児</t>
    <rPh sb="0" eb="2">
      <t>ジョジ</t>
    </rPh>
    <phoneticPr fontId="21"/>
  </si>
  <si>
    <t>6～8</t>
    <phoneticPr fontId="21"/>
  </si>
  <si>
    <t>9～11</t>
    <phoneticPr fontId="21"/>
  </si>
  <si>
    <t>（２） 成長曲線から大きく外れるような成長の停滞や体重増加等、特に配慮が必要な乳児の保育施設における給与栄養目標量（エネルギー）</t>
    <rPh sb="4" eb="8">
      <t>セイチョウキョクセン</t>
    </rPh>
    <rPh sb="10" eb="11">
      <t>オオ</t>
    </rPh>
    <rPh sb="13" eb="14">
      <t>ハズ</t>
    </rPh>
    <rPh sb="19" eb="21">
      <t>セイチョウ</t>
    </rPh>
    <rPh sb="22" eb="24">
      <t>テイタイ</t>
    </rPh>
    <rPh sb="25" eb="30">
      <t>タイジュウゾウカトウ</t>
    </rPh>
    <rPh sb="31" eb="32">
      <t>トク</t>
    </rPh>
    <rPh sb="33" eb="35">
      <t>ハイリョ</t>
    </rPh>
    <rPh sb="36" eb="38">
      <t>ヒツヨウ</t>
    </rPh>
    <rPh sb="39" eb="41">
      <t>ニュウジ</t>
    </rPh>
    <rPh sb="42" eb="46">
      <t>ホイクシセツ</t>
    </rPh>
    <rPh sb="50" eb="57">
      <t>キュウヨエイヨウモクヒョウリョウ</t>
    </rPh>
    <phoneticPr fontId="21"/>
  </si>
  <si>
    <t>氏　　名</t>
    <rPh sb="0" eb="1">
      <t>シ</t>
    </rPh>
    <rPh sb="3" eb="4">
      <t>メイ</t>
    </rPh>
    <phoneticPr fontId="21"/>
  </si>
  <si>
    <t>母乳
人工乳</t>
    <rPh sb="0" eb="2">
      <t>ボニュウ</t>
    </rPh>
    <rPh sb="3" eb="6">
      <t>ジンコウニュウ</t>
    </rPh>
    <phoneticPr fontId="21"/>
  </si>
  <si>
    <t>体重</t>
    <rPh sb="0" eb="2">
      <t>タイジュウ</t>
    </rPh>
    <phoneticPr fontId="21"/>
  </si>
  <si>
    <r>
      <t xml:space="preserve">ｴﾈﾙｷﾞｰ
</t>
    </r>
    <r>
      <rPr>
        <sz val="9"/>
        <color theme="1"/>
        <rFont val="ＭＳ Ｐ明朝"/>
        <family val="1"/>
        <charset val="128"/>
      </rPr>
      <t>（算出した値の50%）</t>
    </r>
    <rPh sb="8" eb="10">
      <t>サンシュツ</t>
    </rPh>
    <rPh sb="12" eb="13">
      <t>アタイ</t>
    </rPh>
    <phoneticPr fontId="21"/>
  </si>
  <si>
    <t>［エネルギー量の算出式］</t>
    <rPh sb="6" eb="7">
      <t>リョウ</t>
    </rPh>
    <rPh sb="8" eb="11">
      <t>サンシュツシキ</t>
    </rPh>
    <phoneticPr fontId="21"/>
  </si>
  <si>
    <t>(kg)</t>
    <phoneticPr fontId="21"/>
  </si>
  <si>
    <t>月齢
 (月）</t>
    <rPh sb="0" eb="2">
      <t>ゲツレイ</t>
    </rPh>
    <rPh sb="5" eb="6">
      <t>ツキ</t>
    </rPh>
    <phoneticPr fontId="21"/>
  </si>
  <si>
    <t>総ｴﾈﾙｷﾞｰ消費量</t>
    <rPh sb="0" eb="1">
      <t>ソウ</t>
    </rPh>
    <rPh sb="7" eb="10">
      <t>ショウヒリョウ</t>
    </rPh>
    <phoneticPr fontId="21"/>
  </si>
  <si>
    <t>ｴﾈﾙｷﾞｰ蓄積量</t>
    <rPh sb="6" eb="9">
      <t>チクセキリョウ</t>
    </rPh>
    <phoneticPr fontId="21"/>
  </si>
  <si>
    <t>　　&lt;母乳栄養児&gt;
　　　　　92.8×体重（kg） ― 152.0
　　&lt;人工栄養児&gt;
　　　　　82.6×体重（kg） ― 29.0</t>
    <rPh sb="3" eb="5">
      <t>ボニュウ</t>
    </rPh>
    <rPh sb="5" eb="8">
      <t>エイヨウジ</t>
    </rPh>
    <rPh sb="20" eb="22">
      <t>タイジュウ</t>
    </rPh>
    <phoneticPr fontId="21"/>
  </si>
  <si>
    <t>男15　女20</t>
    <rPh sb="0" eb="1">
      <t>オトコ</t>
    </rPh>
    <rPh sb="4" eb="5">
      <t>オンナ</t>
    </rPh>
    <phoneticPr fontId="21"/>
  </si>
  <si>
    <t>男20　女15</t>
    <rPh sb="0" eb="1">
      <t>オトコ</t>
    </rPh>
    <rPh sb="4" eb="5">
      <t>オンナ</t>
    </rPh>
    <phoneticPr fontId="21"/>
  </si>
  <si>
    <t>９～11</t>
    <phoneticPr fontId="21"/>
  </si>
  <si>
    <t>様式例２－２</t>
    <rPh sb="0" eb="3">
      <t>ヨウシキレイ</t>
    </rPh>
    <phoneticPr fontId="21"/>
  </si>
  <si>
    <t>保育施設における給与栄養目標量（幼児用）</t>
    <rPh sb="0" eb="2">
      <t>ホイク</t>
    </rPh>
    <rPh sb="2" eb="4">
      <t>シセツ</t>
    </rPh>
    <rPh sb="8" eb="15">
      <t>キュウヨエイヨウモクヒョウリョウ</t>
    </rPh>
    <rPh sb="16" eb="18">
      <t>ヨウジ</t>
    </rPh>
    <rPh sb="18" eb="19">
      <t>ヨウ</t>
    </rPh>
    <phoneticPr fontId="21"/>
  </si>
  <si>
    <t>（１） １～２歳児の給与栄養目標量</t>
    <rPh sb="7" eb="9">
      <t>サイジ</t>
    </rPh>
    <rPh sb="10" eb="17">
      <t>キュウヨエイヨウモクヒョウリョウ</t>
    </rPh>
    <phoneticPr fontId="21"/>
  </si>
  <si>
    <t>（ｇ）</t>
    <phoneticPr fontId="21"/>
  </si>
  <si>
    <t>１～２歳児の1日当たり食事摂取基準
①</t>
    <rPh sb="3" eb="5">
      <t>サイジ</t>
    </rPh>
    <rPh sb="7" eb="8">
      <t>ニチ</t>
    </rPh>
    <rPh sb="8" eb="9">
      <t>ア</t>
    </rPh>
    <rPh sb="11" eb="17">
      <t>ショクジセッシュキジュン</t>
    </rPh>
    <phoneticPr fontId="21"/>
  </si>
  <si>
    <t>昼食＋おやつの比率
②</t>
    <rPh sb="0" eb="2">
      <t>チュウショク</t>
    </rPh>
    <rPh sb="7" eb="9">
      <t>ヒリツ</t>
    </rPh>
    <phoneticPr fontId="21"/>
  </si>
  <si>
    <t>保育施設における給与栄養目標量
①×②</t>
    <rPh sb="0" eb="4">
      <t>ホイクシセツ</t>
    </rPh>
    <rPh sb="8" eb="15">
      <t>キュウヨエイヨウモクヒョウリョウ</t>
    </rPh>
    <phoneticPr fontId="21"/>
  </si>
  <si>
    <t>（２） ３～５歳児の給与栄養目標量</t>
    <rPh sb="7" eb="9">
      <t>サイジ</t>
    </rPh>
    <rPh sb="10" eb="17">
      <t>キュウヨエイヨウモクヒョウリョウ</t>
    </rPh>
    <phoneticPr fontId="21"/>
  </si>
  <si>
    <t>(ｇ)</t>
    <phoneticPr fontId="21"/>
  </si>
  <si>
    <t>３～５歳児の1日当たり食事摂取基準
①</t>
    <rPh sb="3" eb="5">
      <t>サイジ</t>
    </rPh>
    <rPh sb="7" eb="8">
      <t>ニチ</t>
    </rPh>
    <rPh sb="8" eb="9">
      <t>ア</t>
    </rPh>
    <rPh sb="11" eb="17">
      <t>ショクジセッシュキジュン</t>
    </rPh>
    <phoneticPr fontId="21"/>
  </si>
  <si>
    <t>保育施設における給与栄養目標量
①×②＝③</t>
    <rPh sb="0" eb="4">
      <t>ホイクシセツ</t>
    </rPh>
    <rPh sb="8" eb="15">
      <t>キュウヨエイヨウモクヒョウリョウ</t>
    </rPh>
    <phoneticPr fontId="21"/>
  </si>
  <si>
    <t>主食を
家庭から持参する場合</t>
    <rPh sb="0" eb="2">
      <t>シュショク</t>
    </rPh>
    <rPh sb="4" eb="6">
      <t>カテイ</t>
    </rPh>
    <rPh sb="8" eb="10">
      <t>ジサン</t>
    </rPh>
    <rPh sb="12" eb="14">
      <t>バアイ</t>
    </rPh>
    <phoneticPr fontId="21"/>
  </si>
  <si>
    <t>米飯　　　　ｇの栄養量　④</t>
    <rPh sb="0" eb="2">
      <t>ベイハン</t>
    </rPh>
    <rPh sb="8" eb="11">
      <t>エイヨウリョウ</t>
    </rPh>
    <phoneticPr fontId="21"/>
  </si>
  <si>
    <t>副食とおやつの給与栄養
目標量　③ー④</t>
    <rPh sb="0" eb="2">
      <t>フクショク</t>
    </rPh>
    <rPh sb="7" eb="9">
      <t>キュウヨ</t>
    </rPh>
    <rPh sb="9" eb="11">
      <t>エイヨウ</t>
    </rPh>
    <rPh sb="12" eb="14">
      <t>モクヒョウ</t>
    </rPh>
    <rPh sb="14" eb="15">
      <t>リョウ</t>
    </rPh>
    <phoneticPr fontId="21"/>
  </si>
  <si>
    <t>たんぱく質</t>
    <rPh sb="4" eb="5">
      <t>シツ</t>
    </rPh>
    <phoneticPr fontId="21"/>
  </si>
  <si>
    <t>～</t>
    <phoneticPr fontId="17"/>
  </si>
  <si>
    <t>―</t>
    <phoneticPr fontId="17"/>
  </si>
  <si>
    <t>8以上</t>
    <rPh sb="1" eb="3">
      <t>イジョウ</t>
    </rPh>
    <phoneticPr fontId="17"/>
  </si>
  <si>
    <t>3.5未満</t>
    <rPh sb="3" eb="5">
      <t>ミマン</t>
    </rPh>
    <phoneticPr fontId="17"/>
  </si>
  <si>
    <t>施設長</t>
    <rPh sb="0" eb="3">
      <t>シセツチョウ</t>
    </rPh>
    <phoneticPr fontId="17"/>
  </si>
  <si>
    <t>担当者</t>
    <rPh sb="0" eb="3">
      <t>タントウシャ</t>
    </rPh>
    <phoneticPr fontId="17"/>
  </si>
  <si>
    <t>食　  　品　  　構　 　成　  　表</t>
    <phoneticPr fontId="17"/>
  </si>
  <si>
    <t>　　　　　　　年　　　　　月分</t>
    <rPh sb="7" eb="8">
      <t>ネン</t>
    </rPh>
    <rPh sb="13" eb="15">
      <t>ガツブン</t>
    </rPh>
    <phoneticPr fontId="17"/>
  </si>
  <si>
    <t>脂質</t>
    <phoneticPr fontId="17"/>
  </si>
  <si>
    <t>カリウム</t>
    <phoneticPr fontId="17"/>
  </si>
  <si>
    <t>食物繊維</t>
    <rPh sb="0" eb="4">
      <t>ショクモツセンイ</t>
    </rPh>
    <phoneticPr fontId="17"/>
  </si>
  <si>
    <t>食塩相当量</t>
    <rPh sb="0" eb="5">
      <t>ショクエンソウトウリョウ</t>
    </rPh>
    <phoneticPr fontId="17"/>
  </si>
  <si>
    <r>
      <t>Ｂ</t>
    </r>
    <r>
      <rPr>
        <vertAlign val="subscript"/>
        <sz val="11"/>
        <rFont val="ＭＳ Ｐ明朝"/>
        <family val="1"/>
        <charset val="128"/>
      </rPr>
      <t>1</t>
    </r>
    <phoneticPr fontId="17"/>
  </si>
  <si>
    <r>
      <t>Ｂ</t>
    </r>
    <r>
      <rPr>
        <vertAlign val="subscript"/>
        <sz val="11"/>
        <rFont val="ＭＳ Ｐ明朝"/>
        <family val="1"/>
        <charset val="128"/>
      </rPr>
      <t>2</t>
    </r>
    <phoneticPr fontId="17"/>
  </si>
  <si>
    <t>卵類</t>
    <rPh sb="0" eb="2">
      <t>タマゴルイ</t>
    </rPh>
    <phoneticPr fontId="17"/>
  </si>
  <si>
    <t>調味料類</t>
    <rPh sb="0" eb="4">
      <t>チョウミリョウルイ</t>
    </rPh>
    <phoneticPr fontId="17"/>
  </si>
  <si>
    <t>食品構成栄養量（計）</t>
    <rPh sb="8" eb="9">
      <t>ケイ</t>
    </rPh>
    <phoneticPr fontId="17"/>
  </si>
  <si>
    <t>計</t>
    <rPh sb="0" eb="1">
      <t>ケイ</t>
    </rPh>
    <phoneticPr fontId="17"/>
  </si>
  <si>
    <t>保育施設における
給与栄養目標量</t>
    <rPh sb="2" eb="4">
      <t>シセツ</t>
    </rPh>
    <phoneticPr fontId="17"/>
  </si>
  <si>
    <t>カリウム</t>
  </si>
  <si>
    <t>　鉄</t>
  </si>
  <si>
    <t>食物繊維</t>
  </si>
  <si>
    <t>食塩相当量</t>
  </si>
  <si>
    <t>　食品群</t>
  </si>
  <si>
    <t>(kcal)</t>
  </si>
  <si>
    <t>（mg）</t>
  </si>
  <si>
    <t>（g）</t>
  </si>
  <si>
    <t>調味料類</t>
  </si>
  <si>
    <t>表13</t>
    <rPh sb="0" eb="1">
      <t>ヒョウ</t>
    </rPh>
    <phoneticPr fontId="31"/>
  </si>
  <si>
    <t>食品群別荷重平均成分表</t>
    <rPh sb="0" eb="4">
      <t>ショクヒングンベツ</t>
    </rPh>
    <rPh sb="4" eb="8">
      <t>カジュウヘイキン</t>
    </rPh>
    <rPh sb="8" eb="11">
      <t>セイブンヒョウ</t>
    </rPh>
    <phoneticPr fontId="31"/>
  </si>
  <si>
    <t>栄養素</t>
    <phoneticPr fontId="31"/>
  </si>
  <si>
    <t>ビタミンA</t>
    <phoneticPr fontId="31"/>
  </si>
  <si>
    <t>ビタミンB1</t>
    <phoneticPr fontId="31"/>
  </si>
  <si>
    <t>ビタミンB2</t>
    <phoneticPr fontId="31"/>
  </si>
  <si>
    <t>ビタミンC</t>
    <phoneticPr fontId="31"/>
  </si>
  <si>
    <t>（μgRAE）</t>
    <phoneticPr fontId="31"/>
  </si>
  <si>
    <t>―</t>
    <phoneticPr fontId="17"/>
  </si>
  <si>
    <t>　　　　　　　　　栄養素
　　食品群</t>
    <rPh sb="9" eb="12">
      <t>エイヨウソ</t>
    </rPh>
    <rPh sb="18" eb="21">
      <t>ショクヒングン</t>
    </rPh>
    <phoneticPr fontId="17"/>
  </si>
  <si>
    <t>＊たんぱく質はエネルギーの１３～２０％、脂質はエネルギーの２０～３０％を目安とし、中央値を目標値としている。</t>
    <rPh sb="5" eb="6">
      <t>シツ</t>
    </rPh>
    <rPh sb="20" eb="22">
      <t>シシツ</t>
    </rPh>
    <rPh sb="36" eb="38">
      <t>メヤス</t>
    </rPh>
    <rPh sb="41" eb="44">
      <t>チュウオウチ</t>
    </rPh>
    <rPh sb="45" eb="48">
      <t>モクヒョウチ</t>
    </rPh>
    <phoneticPr fontId="21"/>
  </si>
  <si>
    <t>＊各施設の状況に応じて変更すること。</t>
    <rPh sb="1" eb="4">
      <t>カクシセツ</t>
    </rPh>
    <rPh sb="5" eb="7">
      <t>ジョウキョウ</t>
    </rPh>
    <rPh sb="8" eb="9">
      <t>オウ</t>
    </rPh>
    <rPh sb="11" eb="13">
      <t>ヘンコウ</t>
    </rPh>
    <phoneticPr fontId="21"/>
  </si>
  <si>
    <t>調味料類</t>
    <rPh sb="0" eb="4">
      <t>チョウミリョウルイ</t>
    </rPh>
    <phoneticPr fontId="17"/>
  </si>
  <si>
    <t>※　平日：月曜日～土曜日の使用食品の可食量を黄色の部分に記入する。</t>
    <rPh sb="13" eb="15">
      <t>シヨウ</t>
    </rPh>
    <rPh sb="15" eb="17">
      <t>ショクヒン</t>
    </rPh>
    <rPh sb="18" eb="20">
      <t>カショク</t>
    </rPh>
    <rPh sb="20" eb="21">
      <t>リョウ</t>
    </rPh>
    <rPh sb="22" eb="24">
      <t>キイロ</t>
    </rPh>
    <rPh sb="25" eb="27">
      <t>ブブン</t>
    </rPh>
    <rPh sb="28" eb="30">
      <t>キニュウ</t>
    </rPh>
    <phoneticPr fontId="17"/>
  </si>
  <si>
    <t>※　土曜日などが平日の給食と著しく異なる場合は、合計・平均には算入せず、緑色の部分に記入する。</t>
    <rPh sb="2" eb="5">
      <t>ドヨウビ</t>
    </rPh>
    <rPh sb="36" eb="37">
      <t>ミドリ</t>
    </rPh>
    <phoneticPr fontId="17"/>
  </si>
  <si>
    <t>調味料類</t>
    <rPh sb="0" eb="4">
      <t>チョウミリョウルイ</t>
    </rPh>
    <phoneticPr fontId="17"/>
  </si>
  <si>
    <t>カリウム</t>
    <phoneticPr fontId="17"/>
  </si>
  <si>
    <t>ｍｇ</t>
    <phoneticPr fontId="17"/>
  </si>
  <si>
    <t>食物繊維</t>
    <rPh sb="0" eb="4">
      <t>ショクモツセンイ</t>
    </rPh>
    <phoneticPr fontId="17"/>
  </si>
  <si>
    <t>食塩相当量</t>
    <rPh sb="0" eb="5">
      <t>ショクエンソウトウリョウ</t>
    </rPh>
    <phoneticPr fontId="17"/>
  </si>
  <si>
    <t>ｇ</t>
    <phoneticPr fontId="17"/>
  </si>
  <si>
    <t>―</t>
    <phoneticPr fontId="17"/>
  </si>
  <si>
    <t>＊色付きのセルに入力する。</t>
    <phoneticPr fontId="17"/>
  </si>
  <si>
    <t>＊基本の食品構成を入力しているので、各施設にあわせて食品量を変更する。</t>
    <phoneticPr fontId="17"/>
  </si>
  <si>
    <t>＊目標量は様式2-2の値が反映される。</t>
    <rPh sb="1" eb="4">
      <t>モクヒョウリョウ</t>
    </rPh>
    <rPh sb="5" eb="7">
      <t>ヨウシキ</t>
    </rPh>
    <rPh sb="11" eb="12">
      <t>アタイ</t>
    </rPh>
    <rPh sb="13" eb="15">
      <t>ハンエイ</t>
    </rPh>
    <phoneticPr fontId="17"/>
  </si>
  <si>
    <t>＊栄養価、合計、充足率の欄は計算式が入っており、食品数量を変更すると、自動的に計算される。</t>
    <rPh sb="1" eb="4">
      <t>エイヨウカ</t>
    </rPh>
    <rPh sb="5" eb="7">
      <t>ゴウケイ</t>
    </rPh>
    <rPh sb="8" eb="11">
      <t>ジュウソクリツ</t>
    </rPh>
    <rPh sb="12" eb="13">
      <t>ラン</t>
    </rPh>
    <rPh sb="14" eb="17">
      <t>ケイサンシキ</t>
    </rPh>
    <rPh sb="18" eb="19">
      <t>ハイ</t>
    </rPh>
    <rPh sb="24" eb="28">
      <t>ショクヒンスウリョウ</t>
    </rPh>
    <rPh sb="29" eb="31">
      <t>ヘンコウ</t>
    </rPh>
    <rPh sb="35" eb="38">
      <t>ジドウテキ</t>
    </rPh>
    <rPh sb="39" eb="41">
      <t>ケイサン</t>
    </rPh>
    <phoneticPr fontId="17"/>
  </si>
  <si>
    <t>＊様式例6－1に入力すると、様式例6-2,3は自動的に計算される。</t>
    <rPh sb="1" eb="4">
      <t>ヨウシキレイ</t>
    </rPh>
    <rPh sb="8" eb="10">
      <t>ニュウリョク</t>
    </rPh>
    <rPh sb="14" eb="17">
      <t>ヨウシキレイ</t>
    </rPh>
    <rPh sb="23" eb="26">
      <t>ジドウテキ</t>
    </rPh>
    <rPh sb="27" eb="29">
      <t>ケイサン</t>
    </rPh>
    <phoneticPr fontId="17"/>
  </si>
  <si>
    <t>3.4以上</t>
    <rPh sb="3" eb="5">
      <t>イジョウ</t>
    </rPh>
    <phoneticPr fontId="17"/>
  </si>
  <si>
    <t>1.5未満</t>
    <rPh sb="3" eb="5">
      <t>ミマン</t>
    </rPh>
    <phoneticPr fontId="17"/>
  </si>
  <si>
    <t>100－（①　＋　②）　</t>
    <phoneticPr fontId="17"/>
  </si>
  <si>
    <t>100－（①'　＋　②'）　</t>
    <phoneticPr fontId="17"/>
  </si>
  <si>
    <t>100－（脂肪エネルギー比＋たんぱく質エネルギー比）</t>
    <phoneticPr fontId="17"/>
  </si>
  <si>
    <t>(50～65％)</t>
    <phoneticPr fontId="17"/>
  </si>
  <si>
    <t>100－（　　＋　　）</t>
    <phoneticPr fontId="17"/>
  </si>
  <si>
    <t>2.5未満</t>
    <rPh sb="3" eb="5">
      <t>ミマン</t>
    </rPh>
    <phoneticPr fontId="17"/>
  </si>
  <si>
    <t>1.3未満</t>
    <rPh sb="3" eb="5">
      <t>ミマン</t>
    </rPh>
    <phoneticPr fontId="17"/>
  </si>
  <si>
    <t>　　　　　　　　　　       日
　　　　　　　　     曜日
　　　　　　　区分　</t>
    <rPh sb="33" eb="34">
      <t>ビ</t>
    </rPh>
    <rPh sb="42" eb="43">
      <t>ク</t>
    </rPh>
    <phoneticPr fontId="17"/>
  </si>
  <si>
    <t>炭水化物エネルギー比</t>
    <phoneticPr fontId="17"/>
  </si>
  <si>
    <t>３　歳
以上児</t>
    <phoneticPr fontId="17"/>
  </si>
  <si>
    <t>３　歳
未満児</t>
    <phoneticPr fontId="17"/>
  </si>
  <si>
    <t>３　歳
未満児</t>
    <phoneticPr fontId="17"/>
  </si>
  <si>
    <t>表１3</t>
    <rPh sb="0" eb="1">
      <t>ヒョウ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</si>
</sst>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yyyy/m"/>
    <numFmt numFmtId="179" formatCode="aaa"/>
    <numFmt numFmtId="180" formatCode="0.0"/>
  </numFmts>
  <fonts count="37" x14ac:knownFonts="1"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.5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name val="ＭＳ 明朝"/>
      <family val="1"/>
      <charset val="128"/>
    </font>
    <font>
      <u/>
      <sz val="12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rgb="FF0070C0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8CBAD"/>
      </patternFill>
    </fill>
    <fill>
      <patternFill patternType="solid">
        <fgColor rgb="FFFFFFCC"/>
        <bgColor rgb="FFFFCC99"/>
      </patternFill>
    </fill>
    <fill>
      <patternFill patternType="solid">
        <fgColor theme="0"/>
        <bgColor rgb="FFFFCC99"/>
      </patternFill>
    </fill>
    <fill>
      <patternFill patternType="solid">
        <fgColor rgb="FFFFFFCC"/>
        <bgColor rgb="FFCC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rgb="FFCCFFFF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</fills>
  <borders count="1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thin">
        <color auto="1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thin">
        <color auto="1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Down="1">
      <left/>
      <right/>
      <top/>
      <bottom style="thin">
        <color indexed="64"/>
      </bottom>
      <diagonal style="medium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medium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177" fontId="0" fillId="0" borderId="6" xfId="0" applyNumberFormat="1" applyBorder="1">
      <alignment vertical="center"/>
    </xf>
    <xf numFmtId="0" fontId="11" fillId="0" borderId="14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178" fontId="0" fillId="3" borderId="2" xfId="0" applyNumberFormat="1" applyFill="1" applyBorder="1" applyAlignment="1" applyProtection="1">
      <alignment horizontal="center" vertical="center"/>
      <protection locked="0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9" xfId="0" applyBorder="1">
      <alignment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distributed" vertical="center"/>
    </xf>
    <xf numFmtId="0" fontId="11" fillId="0" borderId="16" xfId="0" applyFont="1" applyBorder="1">
      <alignment vertical="center"/>
    </xf>
    <xf numFmtId="177" fontId="11" fillId="0" borderId="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2" xfId="0" applyFont="1" applyBorder="1">
      <alignment vertical="center"/>
    </xf>
    <xf numFmtId="0" fontId="11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/>
    </xf>
    <xf numFmtId="49" fontId="25" fillId="0" borderId="0" xfId="0" applyNumberFormat="1" applyFo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5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0" fillId="0" borderId="62" xfId="0" applyBorder="1">
      <alignment vertical="center"/>
    </xf>
    <xf numFmtId="0" fontId="0" fillId="0" borderId="43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0" fillId="7" borderId="0" xfId="0" applyFill="1">
      <alignment vertical="center"/>
    </xf>
    <xf numFmtId="0" fontId="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" fillId="8" borderId="0" xfId="0" applyFont="1" applyFill="1" applyAlignment="1">
      <alignment horizontal="center" vertical="center"/>
    </xf>
    <xf numFmtId="0" fontId="1" fillId="8" borderId="68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distributed" wrapText="1"/>
    </xf>
    <xf numFmtId="0" fontId="0" fillId="5" borderId="3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 shrinkToFit="1"/>
    </xf>
    <xf numFmtId="0" fontId="0" fillId="8" borderId="34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180" fontId="0" fillId="0" borderId="1" xfId="0" applyNumberFormat="1" applyBorder="1" applyAlignme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/>
    <xf numFmtId="0" fontId="4" fillId="8" borderId="74" xfId="0" applyFont="1" applyFill="1" applyBorder="1" applyAlignment="1">
      <alignment horizontal="center" vertical="distributed" textRotation="255" wrapText="1"/>
    </xf>
    <xf numFmtId="0" fontId="0" fillId="5" borderId="101" xfId="0" applyFill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distributed" textRotation="255" wrapText="1"/>
    </xf>
    <xf numFmtId="0" fontId="4" fillId="8" borderId="75" xfId="0" applyFont="1" applyFill="1" applyBorder="1" applyAlignment="1">
      <alignment horizontal="center" vertical="distributed" textRotation="255" wrapText="1"/>
    </xf>
    <xf numFmtId="0" fontId="0" fillId="5" borderId="115" xfId="0" applyFill="1" applyBorder="1" applyAlignment="1">
      <alignment horizontal="center" vertical="center"/>
    </xf>
    <xf numFmtId="0" fontId="22" fillId="4" borderId="39" xfId="0" applyFont="1" applyFill="1" applyBorder="1" applyAlignment="1">
      <alignment horizontal="center" vertical="center"/>
    </xf>
    <xf numFmtId="0" fontId="33" fillId="12" borderId="0" xfId="0" applyFont="1" applyFill="1">
      <alignment vertical="center"/>
    </xf>
    <xf numFmtId="0" fontId="24" fillId="11" borderId="0" xfId="0" applyFont="1" applyFill="1">
      <alignment vertical="center"/>
    </xf>
    <xf numFmtId="0" fontId="24" fillId="12" borderId="0" xfId="0" applyFont="1" applyFill="1">
      <alignment vertical="center"/>
    </xf>
    <xf numFmtId="0" fontId="34" fillId="12" borderId="0" xfId="0" applyFont="1" applyFill="1">
      <alignment vertical="center"/>
    </xf>
    <xf numFmtId="0" fontId="18" fillId="0" borderId="39" xfId="0" applyFont="1" applyBorder="1">
      <alignment vertical="center"/>
    </xf>
    <xf numFmtId="0" fontId="18" fillId="0" borderId="117" xfId="0" applyFont="1" applyBorder="1">
      <alignment vertical="center"/>
    </xf>
    <xf numFmtId="0" fontId="18" fillId="0" borderId="102" xfId="0" applyFont="1" applyBorder="1">
      <alignment vertical="center"/>
    </xf>
    <xf numFmtId="0" fontId="18" fillId="0" borderId="44" xfId="0" applyFont="1" applyBorder="1">
      <alignment vertical="center"/>
    </xf>
    <xf numFmtId="0" fontId="18" fillId="0" borderId="52" xfId="0" applyFont="1" applyBorder="1">
      <alignment vertical="center"/>
    </xf>
    <xf numFmtId="0" fontId="18" fillId="0" borderId="106" xfId="0" applyFont="1" applyBorder="1">
      <alignment vertical="center"/>
    </xf>
    <xf numFmtId="0" fontId="35" fillId="0" borderId="88" xfId="0" applyFont="1" applyBorder="1">
      <alignment vertical="center"/>
    </xf>
    <xf numFmtId="0" fontId="35" fillId="0" borderId="119" xfId="0" applyFont="1" applyBorder="1">
      <alignment vertical="center"/>
    </xf>
    <xf numFmtId="0" fontId="35" fillId="0" borderId="62" xfId="0" quotePrefix="1" applyFont="1" applyBorder="1">
      <alignment vertical="center"/>
    </xf>
    <xf numFmtId="0" fontId="35" fillId="0" borderId="62" xfId="0" quotePrefix="1" applyFont="1" applyBorder="1" applyAlignment="1">
      <alignment horizontal="center" vertical="center"/>
    </xf>
    <xf numFmtId="180" fontId="35" fillId="0" borderId="62" xfId="0" quotePrefix="1" applyNumberFormat="1" applyFont="1" applyBorder="1">
      <alignment vertical="center"/>
    </xf>
    <xf numFmtId="0" fontId="35" fillId="0" borderId="104" xfId="0" quotePrefix="1" applyFont="1" applyBorder="1">
      <alignment vertical="center"/>
    </xf>
    <xf numFmtId="0" fontId="35" fillId="0" borderId="110" xfId="0" applyFont="1" applyBorder="1">
      <alignment vertical="center"/>
    </xf>
    <xf numFmtId="180" fontId="35" fillId="0" borderId="110" xfId="0" applyNumberFormat="1" applyFont="1" applyBorder="1">
      <alignment vertical="center"/>
    </xf>
    <xf numFmtId="0" fontId="35" fillId="0" borderId="110" xfId="0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18" fillId="0" borderId="104" xfId="0" applyFont="1" applyBorder="1">
      <alignment vertical="center"/>
    </xf>
    <xf numFmtId="0" fontId="35" fillId="0" borderId="67" xfId="0" applyFont="1" applyBorder="1">
      <alignment vertical="center"/>
    </xf>
    <xf numFmtId="180" fontId="35" fillId="0" borderId="67" xfId="0" applyNumberFormat="1" applyFont="1" applyBorder="1">
      <alignment vertical="center"/>
    </xf>
    <xf numFmtId="0" fontId="35" fillId="0" borderId="90" xfId="0" applyFont="1" applyBorder="1">
      <alignment vertical="center"/>
    </xf>
    <xf numFmtId="0" fontId="35" fillId="0" borderId="102" xfId="0" applyFont="1" applyBorder="1">
      <alignment vertical="center"/>
    </xf>
    <xf numFmtId="0" fontId="35" fillId="0" borderId="62" xfId="0" applyFont="1" applyBorder="1">
      <alignment vertical="center"/>
    </xf>
    <xf numFmtId="180" fontId="35" fillId="0" borderId="62" xfId="0" applyNumberFormat="1" applyFont="1" applyBorder="1">
      <alignment vertical="center"/>
    </xf>
    <xf numFmtId="0" fontId="35" fillId="0" borderId="104" xfId="0" applyFont="1" applyBorder="1">
      <alignment vertical="center"/>
    </xf>
    <xf numFmtId="0" fontId="18" fillId="0" borderId="67" xfId="0" applyFont="1" applyBorder="1">
      <alignment vertical="center"/>
    </xf>
    <xf numFmtId="0" fontId="35" fillId="9" borderId="60" xfId="0" applyFont="1" applyFill="1" applyBorder="1">
      <alignment vertical="center"/>
    </xf>
    <xf numFmtId="0" fontId="35" fillId="9" borderId="41" xfId="0" applyFont="1" applyFill="1" applyBorder="1">
      <alignment vertical="center"/>
    </xf>
    <xf numFmtId="0" fontId="35" fillId="10" borderId="41" xfId="0" applyFont="1" applyFill="1" applyBorder="1" applyProtection="1">
      <alignment vertical="center"/>
      <protection locked="0"/>
    </xf>
    <xf numFmtId="0" fontId="16" fillId="9" borderId="97" xfId="0" applyFont="1" applyFill="1" applyBorder="1">
      <alignment vertical="center"/>
    </xf>
    <xf numFmtId="0" fontId="0" fillId="0" borderId="54" xfId="0" applyBorder="1" applyAlignment="1">
      <alignment horizontal="center" vertical="center"/>
    </xf>
    <xf numFmtId="0" fontId="18" fillId="0" borderId="96" xfId="0" applyFont="1" applyBorder="1">
      <alignment vertical="center"/>
    </xf>
    <xf numFmtId="0" fontId="0" fillId="0" borderId="134" xfId="0" applyBorder="1" applyAlignment="1">
      <alignment horizontal="center" vertical="center"/>
    </xf>
    <xf numFmtId="0" fontId="35" fillId="9" borderId="135" xfId="0" applyFont="1" applyFill="1" applyBorder="1">
      <alignment vertical="center"/>
    </xf>
    <xf numFmtId="0" fontId="35" fillId="9" borderId="108" xfId="0" applyFont="1" applyFill="1" applyBorder="1">
      <alignment vertical="center"/>
    </xf>
    <xf numFmtId="0" fontId="35" fillId="10" borderId="108" xfId="0" applyFont="1" applyFill="1" applyBorder="1" applyProtection="1">
      <alignment vertical="center"/>
      <protection locked="0"/>
    </xf>
    <xf numFmtId="0" fontId="16" fillId="9" borderId="136" xfId="0" applyFont="1" applyFill="1" applyBorder="1" applyAlignment="1">
      <alignment horizontal="right" vertical="center"/>
    </xf>
    <xf numFmtId="0" fontId="22" fillId="4" borderId="43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12" xfId="0" applyFont="1" applyFill="1" applyBorder="1" applyAlignment="1" applyProtection="1">
      <alignment horizontal="center" vertical="center"/>
      <protection locked="0"/>
    </xf>
    <xf numFmtId="0" fontId="7" fillId="10" borderId="6" xfId="0" applyFont="1" applyFill="1" applyBorder="1" applyAlignment="1" applyProtection="1">
      <alignment horizontal="center" vertical="center"/>
      <protection locked="0"/>
    </xf>
    <xf numFmtId="0" fontId="7" fillId="10" borderId="14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15" borderId="6" xfId="0" applyFont="1" applyFill="1" applyBorder="1" applyAlignment="1" applyProtection="1">
      <alignment horizontal="center" vertical="center"/>
      <protection locked="0"/>
    </xf>
    <xf numFmtId="179" fontId="0" fillId="16" borderId="1" xfId="0" applyNumberFormat="1" applyFill="1" applyBorder="1" applyAlignment="1">
      <alignment horizontal="center" vertical="center"/>
    </xf>
    <xf numFmtId="0" fontId="7" fillId="17" borderId="6" xfId="0" applyFont="1" applyFill="1" applyBorder="1" applyAlignment="1" applyProtection="1">
      <alignment horizontal="center" vertical="center"/>
      <protection locked="0"/>
    </xf>
    <xf numFmtId="179" fontId="0" fillId="18" borderId="1" xfId="0" applyNumberFormat="1" applyFill="1" applyBorder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180" fontId="18" fillId="0" borderId="39" xfId="0" applyNumberFormat="1" applyFont="1" applyBorder="1">
      <alignment vertical="center"/>
    </xf>
    <xf numFmtId="180" fontId="35" fillId="0" borderId="88" xfId="0" applyNumberFormat="1" applyFont="1" applyBorder="1">
      <alignment vertical="center"/>
    </xf>
    <xf numFmtId="0" fontId="0" fillId="9" borderId="140" xfId="0" applyFill="1" applyBorder="1" applyAlignment="1">
      <alignment horizontal="center" vertical="center"/>
    </xf>
    <xf numFmtId="0" fontId="0" fillId="13" borderId="140" xfId="0" applyFill="1" applyBorder="1">
      <alignment vertical="center"/>
    </xf>
    <xf numFmtId="180" fontId="0" fillId="0" borderId="6" xfId="0" applyNumberFormat="1" applyBorder="1">
      <alignment vertical="center"/>
    </xf>
    <xf numFmtId="180" fontId="7" fillId="0" borderId="26" xfId="0" applyNumberFormat="1" applyFont="1" applyBorder="1" applyAlignment="1">
      <alignment horizontal="right" vertical="center"/>
    </xf>
    <xf numFmtId="0" fontId="7" fillId="0" borderId="6" xfId="0" applyFont="1" applyBorder="1">
      <alignment vertical="center"/>
    </xf>
    <xf numFmtId="180" fontId="7" fillId="0" borderId="6" xfId="0" applyNumberFormat="1" applyFont="1" applyBorder="1">
      <alignment vertical="center"/>
    </xf>
    <xf numFmtId="0" fontId="7" fillId="0" borderId="6" xfId="0" applyFont="1" applyBorder="1" applyAlignment="1">
      <alignment horizontal="right" vertical="center"/>
    </xf>
    <xf numFmtId="180" fontId="7" fillId="0" borderId="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180" fontId="7" fillId="0" borderId="9" xfId="0" applyNumberFormat="1" applyFont="1" applyBorder="1" applyAlignment="1">
      <alignment horizontal="right" vertical="center"/>
    </xf>
    <xf numFmtId="1" fontId="0" fillId="0" borderId="6" xfId="0" applyNumberFormat="1" applyBorder="1">
      <alignment vertical="center"/>
    </xf>
    <xf numFmtId="1" fontId="7" fillId="0" borderId="6" xfId="0" applyNumberFormat="1" applyFont="1" applyBorder="1">
      <alignment vertical="center"/>
    </xf>
    <xf numFmtId="1" fontId="35" fillId="0" borderId="110" xfId="0" applyNumberFormat="1" applyFont="1" applyBorder="1">
      <alignment vertical="center"/>
    </xf>
    <xf numFmtId="0" fontId="35" fillId="0" borderId="62" xfId="0" quotePrefix="1" applyFont="1" applyBorder="1" applyAlignment="1">
      <alignment horizontal="right" vertical="center"/>
    </xf>
    <xf numFmtId="0" fontId="0" fillId="0" borderId="22" xfId="0" applyBorder="1">
      <alignment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14" borderId="2" xfId="0" applyFont="1" applyFill="1" applyBorder="1" applyAlignment="1">
      <alignment horizontal="right"/>
    </xf>
    <xf numFmtId="0" fontId="22" fillId="9" borderId="36" xfId="0" applyFont="1" applyFill="1" applyBorder="1" applyAlignment="1">
      <alignment horizontal="center" vertical="center"/>
    </xf>
    <xf numFmtId="0" fontId="22" fillId="9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 wrapText="1"/>
    </xf>
    <xf numFmtId="0" fontId="22" fillId="4" borderId="49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6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9" borderId="50" xfId="0" applyFont="1" applyFill="1" applyBorder="1" applyAlignment="1">
      <alignment horizontal="center" vertical="center"/>
    </xf>
    <xf numFmtId="0" fontId="22" fillId="9" borderId="5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39" xfId="0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1" fillId="9" borderId="77" xfId="0" applyFont="1" applyFill="1" applyBorder="1" applyAlignment="1">
      <alignment horizontal="center" vertical="center"/>
    </xf>
    <xf numFmtId="0" fontId="1" fillId="9" borderId="85" xfId="0" applyFont="1" applyFill="1" applyBorder="1" applyAlignment="1">
      <alignment horizontal="center" vertical="center"/>
    </xf>
    <xf numFmtId="9" fontId="22" fillId="4" borderId="47" xfId="0" applyNumberFormat="1" applyFont="1" applyFill="1" applyBorder="1" applyAlignment="1">
      <alignment horizontal="center" vertical="center"/>
    </xf>
    <xf numFmtId="180" fontId="1" fillId="9" borderId="75" xfId="0" applyNumberFormat="1" applyFont="1" applyFill="1" applyBorder="1" applyAlignment="1">
      <alignment horizontal="center" vertical="center"/>
    </xf>
    <xf numFmtId="180" fontId="1" fillId="9" borderId="71" xfId="0" applyNumberFormat="1" applyFont="1" applyFill="1" applyBorder="1" applyAlignment="1">
      <alignment horizontal="center" vertical="center"/>
    </xf>
    <xf numFmtId="180" fontId="1" fillId="9" borderId="76" xfId="0" applyNumberFormat="1" applyFont="1" applyFill="1" applyBorder="1" applyAlignment="1">
      <alignment horizontal="center" vertical="center"/>
    </xf>
    <xf numFmtId="180" fontId="1" fillId="9" borderId="83" xfId="0" applyNumberFormat="1" applyFont="1" applyFill="1" applyBorder="1" applyAlignment="1">
      <alignment horizontal="center" vertical="center"/>
    </xf>
    <xf numFmtId="180" fontId="1" fillId="9" borderId="79" xfId="0" applyNumberFormat="1" applyFont="1" applyFill="1" applyBorder="1" applyAlignment="1">
      <alignment horizontal="center" vertical="center"/>
    </xf>
    <xf numFmtId="180" fontId="1" fillId="9" borderId="84" xfId="0" applyNumberFormat="1" applyFont="1" applyFill="1" applyBorder="1" applyAlignment="1">
      <alignment horizontal="center" vertical="center"/>
    </xf>
    <xf numFmtId="0" fontId="1" fillId="9" borderId="75" xfId="0" applyFont="1" applyFill="1" applyBorder="1" applyAlignment="1">
      <alignment horizontal="center" vertical="center"/>
    </xf>
    <xf numFmtId="0" fontId="1" fillId="9" borderId="71" xfId="0" applyFont="1" applyFill="1" applyBorder="1" applyAlignment="1">
      <alignment horizontal="center" vertical="center"/>
    </xf>
    <xf numFmtId="0" fontId="1" fillId="9" borderId="83" xfId="0" applyFont="1" applyFill="1" applyBorder="1" applyAlignment="1">
      <alignment horizontal="center" vertical="center"/>
    </xf>
    <xf numFmtId="0" fontId="1" fillId="9" borderId="79" xfId="0" applyFont="1" applyFill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59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2" fontId="1" fillId="9" borderId="74" xfId="0" applyNumberFormat="1" applyFont="1" applyFill="1" applyBorder="1" applyAlignment="1">
      <alignment horizontal="center" vertical="center"/>
    </xf>
    <xf numFmtId="2" fontId="1" fillId="9" borderId="82" xfId="0" applyNumberFormat="1" applyFont="1" applyFill="1" applyBorder="1" applyAlignment="1">
      <alignment horizontal="center" vertical="center"/>
    </xf>
    <xf numFmtId="0" fontId="1" fillId="9" borderId="74" xfId="0" applyFont="1" applyFill="1" applyBorder="1" applyAlignment="1">
      <alignment horizontal="center" vertical="center"/>
    </xf>
    <xf numFmtId="0" fontId="1" fillId="9" borderId="82" xfId="0" applyFont="1" applyFill="1" applyBorder="1" applyAlignment="1">
      <alignment horizontal="center" vertical="center"/>
    </xf>
    <xf numFmtId="9" fontId="1" fillId="4" borderId="47" xfId="0" applyNumberFormat="1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9" fontId="1" fillId="4" borderId="65" xfId="0" applyNumberFormat="1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1" fillId="4" borderId="6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44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9" fontId="1" fillId="4" borderId="48" xfId="0" applyNumberFormat="1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1" fillId="9" borderId="86" xfId="0" applyFont="1" applyFill="1" applyBorder="1" applyAlignment="1">
      <alignment horizontal="center" vertical="center"/>
    </xf>
    <xf numFmtId="0" fontId="1" fillId="9" borderId="87" xfId="0" applyFont="1" applyFill="1" applyBorder="1" applyAlignment="1">
      <alignment horizontal="center" vertical="center"/>
    </xf>
    <xf numFmtId="180" fontId="1" fillId="9" borderId="74" xfId="0" applyNumberFormat="1" applyFont="1" applyFill="1" applyBorder="1" applyAlignment="1">
      <alignment horizontal="center" vertical="center"/>
    </xf>
    <xf numFmtId="180" fontId="1" fillId="9" borderId="82" xfId="0" applyNumberFormat="1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1" fillId="4" borderId="46" xfId="0" applyNumberFormat="1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3" fontId="22" fillId="4" borderId="38" xfId="0" applyNumberFormat="1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3" fontId="22" fillId="4" borderId="30" xfId="0" applyNumberFormat="1" applyFont="1" applyFill="1" applyBorder="1" applyAlignment="1">
      <alignment horizontal="center" vertical="center"/>
    </xf>
    <xf numFmtId="180" fontId="22" fillId="4" borderId="30" xfId="0" applyNumberFormat="1" applyFont="1" applyFill="1" applyBorder="1" applyAlignment="1">
      <alignment horizontal="center" vertical="center"/>
    </xf>
    <xf numFmtId="180" fontId="22" fillId="4" borderId="39" xfId="0" applyNumberFormat="1" applyFont="1" applyFill="1" applyBorder="1" applyAlignment="1">
      <alignment horizontal="center" vertical="center"/>
    </xf>
    <xf numFmtId="180" fontId="22" fillId="9" borderId="74" xfId="0" applyNumberFormat="1" applyFont="1" applyFill="1" applyBorder="1" applyAlignment="1">
      <alignment horizontal="center" vertical="center"/>
    </xf>
    <xf numFmtId="180" fontId="22" fillId="9" borderId="82" xfId="0" applyNumberFormat="1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22" fillId="9" borderId="82" xfId="0" applyFont="1" applyFill="1" applyBorder="1" applyAlignment="1">
      <alignment horizontal="center" vertical="center"/>
    </xf>
    <xf numFmtId="0" fontId="22" fillId="9" borderId="75" xfId="0" applyFont="1" applyFill="1" applyBorder="1" applyAlignment="1">
      <alignment horizontal="center" vertical="center"/>
    </xf>
    <xf numFmtId="0" fontId="22" fillId="9" borderId="71" xfId="0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horizontal="center" vertical="center"/>
    </xf>
    <xf numFmtId="0" fontId="22" fillId="9" borderId="83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9" borderId="84" xfId="0" applyFont="1" applyFill="1" applyBorder="1" applyAlignment="1">
      <alignment horizontal="center" vertical="center"/>
    </xf>
    <xf numFmtId="0" fontId="22" fillId="9" borderId="73" xfId="0" applyFont="1" applyFill="1" applyBorder="1" applyAlignment="1">
      <alignment horizontal="center" vertical="center"/>
    </xf>
    <xf numFmtId="0" fontId="22" fillId="9" borderId="81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9" fontId="22" fillId="4" borderId="46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9" fontId="22" fillId="4" borderId="65" xfId="0" applyNumberFormat="1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22" fillId="4" borderId="66" xfId="0" applyFont="1" applyFill="1" applyBorder="1" applyAlignment="1">
      <alignment horizontal="center" vertical="center"/>
    </xf>
    <xf numFmtId="0" fontId="22" fillId="4" borderId="68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6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22" fillId="14" borderId="10" xfId="0" applyFont="1" applyFill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4" fillId="0" borderId="99" xfId="0" applyFont="1" applyBorder="1" applyAlignment="1">
      <alignment horizontal="center" vertical="distributed" textRotation="255" wrapText="1"/>
    </xf>
    <xf numFmtId="0" fontId="4" fillId="0" borderId="100" xfId="0" applyFont="1" applyBorder="1" applyAlignment="1">
      <alignment horizontal="center" vertical="distributed" textRotation="255" wrapText="1"/>
    </xf>
    <xf numFmtId="0" fontId="4" fillId="0" borderId="113" xfId="0" applyFont="1" applyBorder="1" applyAlignment="1">
      <alignment horizontal="center" vertical="distributed" textRotation="255" wrapText="1"/>
    </xf>
    <xf numFmtId="0" fontId="4" fillId="0" borderId="114" xfId="0" applyFont="1" applyBorder="1" applyAlignment="1">
      <alignment horizontal="center" vertical="distributed" textRotation="255" wrapText="1"/>
    </xf>
    <xf numFmtId="0" fontId="1" fillId="0" borderId="137" xfId="0" applyFont="1" applyBorder="1" applyAlignment="1">
      <alignment horizontal="center" vertical="distributed" textRotation="255"/>
    </xf>
    <xf numFmtId="0" fontId="1" fillId="0" borderId="138" xfId="0" applyFont="1" applyBorder="1" applyAlignment="1">
      <alignment horizontal="center" vertical="distributed" textRotation="255"/>
    </xf>
    <xf numFmtId="0" fontId="4" fillId="0" borderId="112" xfId="0" applyFont="1" applyBorder="1" applyAlignment="1">
      <alignment horizontal="center" vertical="distributed" textRotation="255" wrapText="1"/>
    </xf>
    <xf numFmtId="0" fontId="4" fillId="0" borderId="66" xfId="0" applyFont="1" applyBorder="1" applyAlignment="1">
      <alignment horizontal="center" vertical="distributed" textRotation="255" wrapText="1"/>
    </xf>
    <xf numFmtId="0" fontId="4" fillId="5" borderId="98" xfId="0" applyFont="1" applyFill="1" applyBorder="1" applyAlignment="1">
      <alignment horizontal="center" vertical="distributed" textRotation="255" wrapText="1"/>
    </xf>
    <xf numFmtId="0" fontId="4" fillId="5" borderId="47" xfId="0" applyFont="1" applyFill="1" applyBorder="1" applyAlignment="1">
      <alignment horizontal="center" vertical="distributed" textRotation="255" wrapText="1"/>
    </xf>
    <xf numFmtId="0" fontId="4" fillId="4" borderId="98" xfId="0" applyFont="1" applyFill="1" applyBorder="1" applyAlignment="1">
      <alignment horizontal="center" vertical="distributed" textRotation="255" wrapText="1"/>
    </xf>
    <xf numFmtId="0" fontId="4" fillId="4" borderId="47" xfId="0" applyFont="1" applyFill="1" applyBorder="1" applyAlignment="1">
      <alignment horizontal="center" vertical="distributed" textRotation="255" wrapText="1"/>
    </xf>
    <xf numFmtId="0" fontId="4" fillId="4" borderId="65" xfId="0" applyFont="1" applyFill="1" applyBorder="1" applyAlignment="1">
      <alignment horizontal="center" vertical="distributed" textRotation="255" wrapText="1"/>
    </xf>
    <xf numFmtId="0" fontId="4" fillId="0" borderId="98" xfId="0" applyFont="1" applyBorder="1" applyAlignment="1">
      <alignment horizontal="center" vertical="distributed" textRotation="255" wrapText="1"/>
    </xf>
    <xf numFmtId="0" fontId="4" fillId="8" borderId="98" xfId="0" applyFont="1" applyFill="1" applyBorder="1" applyAlignment="1">
      <alignment horizontal="center" vertical="distributed" textRotation="255" wrapText="1"/>
    </xf>
    <xf numFmtId="0" fontId="4" fillId="8" borderId="47" xfId="0" applyFont="1" applyFill="1" applyBorder="1" applyAlignment="1">
      <alignment horizontal="center" vertical="distributed" textRotation="255" wrapTex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116" xfId="0" applyFont="1" applyBorder="1" applyAlignment="1">
      <alignment horizontal="center" vertical="center" textRotation="255"/>
    </xf>
    <xf numFmtId="0" fontId="4" fillId="0" borderId="90" xfId="0" applyFont="1" applyBorder="1" applyAlignment="1">
      <alignment horizontal="center" vertical="center" textRotation="255"/>
    </xf>
    <xf numFmtId="0" fontId="4" fillId="0" borderId="103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8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92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5" borderId="71" xfId="0" applyFont="1" applyFill="1" applyBorder="1" applyAlignment="1">
      <alignment horizontal="center" vertical="distributed" textRotation="255" wrapText="1"/>
    </xf>
    <xf numFmtId="0" fontId="4" fillId="5" borderId="0" xfId="0" applyFont="1" applyFill="1" applyAlignment="1">
      <alignment horizontal="center" vertical="distributed" textRotation="255" wrapText="1"/>
    </xf>
    <xf numFmtId="0" fontId="4" fillId="5" borderId="74" xfId="0" applyFont="1" applyFill="1" applyBorder="1" applyAlignment="1">
      <alignment horizontal="center" vertical="distributed" textRotation="255" wrapText="1"/>
    </xf>
    <xf numFmtId="0" fontId="4" fillId="5" borderId="44" xfId="0" applyFont="1" applyFill="1" applyBorder="1" applyAlignment="1">
      <alignment horizontal="center" vertical="distributed" textRotation="255" wrapText="1"/>
    </xf>
    <xf numFmtId="0" fontId="4" fillId="0" borderId="74" xfId="0" applyFont="1" applyBorder="1" applyAlignment="1">
      <alignment horizontal="center" vertical="distributed" textRotation="255" wrapText="1"/>
    </xf>
    <xf numFmtId="0" fontId="4" fillId="0" borderId="44" xfId="0" applyFont="1" applyBorder="1" applyAlignment="1">
      <alignment horizontal="center" vertical="distributed" textRotation="255" wrapText="1"/>
    </xf>
    <xf numFmtId="0" fontId="4" fillId="8" borderId="74" xfId="0" applyFont="1" applyFill="1" applyBorder="1" applyAlignment="1">
      <alignment horizontal="center" vertical="distributed" textRotation="255" wrapText="1"/>
    </xf>
    <xf numFmtId="0" fontId="4" fillId="8" borderId="44" xfId="0" applyFont="1" applyFill="1" applyBorder="1" applyAlignment="1">
      <alignment horizontal="center" vertical="distributed" textRotation="255" wrapText="1"/>
    </xf>
    <xf numFmtId="0" fontId="0" fillId="0" borderId="123" xfId="0" applyBorder="1" applyAlignment="1">
      <alignment horizontal="left" vertical="center" wrapText="1"/>
    </xf>
    <xf numFmtId="0" fontId="0" fillId="0" borderId="124" xfId="0" applyBorder="1" applyAlignment="1">
      <alignment horizontal="left" vertical="center"/>
    </xf>
    <xf numFmtId="0" fontId="0" fillId="0" borderId="125" xfId="0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0" fillId="0" borderId="127" xfId="0" applyBorder="1" applyAlignment="1">
      <alignment horizontal="left" vertical="center"/>
    </xf>
    <xf numFmtId="0" fontId="0" fillId="0" borderId="128" xfId="0" applyBorder="1" applyAlignment="1">
      <alignment horizontal="left" vertical="center"/>
    </xf>
    <xf numFmtId="0" fontId="0" fillId="0" borderId="129" xfId="0" applyBorder="1" applyAlignment="1">
      <alignment horizontal="left" vertical="center"/>
    </xf>
    <xf numFmtId="0" fontId="0" fillId="0" borderId="130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1" fillId="0" borderId="133" xfId="0" applyFont="1" applyBorder="1" applyAlignment="1">
      <alignment horizontal="center" vertical="distributed" textRotation="255"/>
    </xf>
    <xf numFmtId="0" fontId="1" fillId="0" borderId="56" xfId="0" applyFont="1" applyBorder="1" applyAlignment="1">
      <alignment horizontal="center" vertical="distributed" textRotation="255"/>
    </xf>
    <xf numFmtId="0" fontId="4" fillId="0" borderId="132" xfId="0" applyFont="1" applyBorder="1" applyAlignment="1">
      <alignment horizontal="center" vertical="distributed" textRotation="255" wrapText="1"/>
    </xf>
    <xf numFmtId="0" fontId="4" fillId="0" borderId="61" xfId="0" applyFont="1" applyBorder="1" applyAlignment="1">
      <alignment horizontal="center" vertical="distributed" textRotation="255" wrapText="1"/>
    </xf>
    <xf numFmtId="0" fontId="4" fillId="5" borderId="75" xfId="0" applyFont="1" applyFill="1" applyBorder="1" applyAlignment="1">
      <alignment horizontal="center" vertical="distributed" textRotation="255" wrapText="1"/>
    </xf>
    <xf numFmtId="0" fontId="4" fillId="5" borderId="68" xfId="0" applyFont="1" applyFill="1" applyBorder="1" applyAlignment="1">
      <alignment horizontal="center" vertical="distributed" textRotation="255" wrapText="1"/>
    </xf>
    <xf numFmtId="0" fontId="4" fillId="4" borderId="75" xfId="0" applyFont="1" applyFill="1" applyBorder="1" applyAlignment="1">
      <alignment horizontal="center" vertical="distributed" textRotation="255" wrapText="1"/>
    </xf>
    <xf numFmtId="0" fontId="4" fillId="4" borderId="68" xfId="0" applyFont="1" applyFill="1" applyBorder="1" applyAlignment="1">
      <alignment horizontal="center" vertical="distributed" textRotation="255" wrapText="1"/>
    </xf>
    <xf numFmtId="0" fontId="4" fillId="0" borderId="118" xfId="0" applyFont="1" applyBorder="1" applyAlignment="1">
      <alignment horizontal="distributed" vertical="center"/>
    </xf>
    <xf numFmtId="0" fontId="4" fillId="0" borderId="94" xfId="0" applyFont="1" applyBorder="1" applyAlignment="1">
      <alignment horizontal="distributed" vertical="center"/>
    </xf>
    <xf numFmtId="0" fontId="1" fillId="0" borderId="120" xfId="0" applyFont="1" applyBorder="1" applyAlignment="1">
      <alignment horizontal="distributed" vertical="center"/>
    </xf>
    <xf numFmtId="0" fontId="1" fillId="0" borderId="121" xfId="0" applyFont="1" applyBorder="1" applyAlignment="1">
      <alignment horizontal="distributed" vertical="center"/>
    </xf>
    <xf numFmtId="0" fontId="1" fillId="0" borderId="122" xfId="0" applyFont="1" applyBorder="1" applyAlignment="1">
      <alignment horizontal="distributed" vertical="center"/>
    </xf>
    <xf numFmtId="0" fontId="4" fillId="0" borderId="103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93" xfId="0" applyFont="1" applyBorder="1" applyAlignment="1">
      <alignment horizontal="distributed" vertical="center"/>
    </xf>
    <xf numFmtId="0" fontId="4" fillId="0" borderId="10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95" xfId="0" applyFont="1" applyBorder="1" applyAlignment="1">
      <alignment horizontal="distributed" vertical="center"/>
    </xf>
    <xf numFmtId="0" fontId="4" fillId="0" borderId="116" xfId="0" applyFont="1" applyBorder="1" applyAlignment="1">
      <alignment horizontal="distributed" vertical="center"/>
    </xf>
    <xf numFmtId="0" fontId="4" fillId="0" borderId="90" xfId="0" applyFont="1" applyBorder="1" applyAlignment="1">
      <alignment horizontal="distributed" vertical="center"/>
    </xf>
    <xf numFmtId="0" fontId="4" fillId="0" borderId="91" xfId="0" applyFont="1" applyBorder="1" applyAlignment="1">
      <alignment horizontal="distributed" vertical="center"/>
    </xf>
    <xf numFmtId="0" fontId="4" fillId="0" borderId="103" xfId="0" applyFont="1" applyBorder="1" applyAlignment="1">
      <alignment horizontal="distributed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distributed" vertical="center" wrapText="1"/>
    </xf>
    <xf numFmtId="0" fontId="15" fillId="0" borderId="2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distributed" vertical="center"/>
    </xf>
    <xf numFmtId="0" fontId="36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255"/>
    </xf>
    <xf numFmtId="177" fontId="0" fillId="0" borderId="5" xfId="0" applyNumberForma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distributed" vertical="center"/>
    </xf>
    <xf numFmtId="0" fontId="11" fillId="0" borderId="1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19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1" fillId="0" borderId="8" xfId="0" applyFont="1" applyBorder="1" applyAlignment="1">
      <alignment horizontal="distributed" vertical="center"/>
    </xf>
    <xf numFmtId="0" fontId="12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8CBA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99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565150</xdr:colOff>
      <xdr:row>18</xdr:row>
      <xdr:rowOff>69850</xdr:rowOff>
    </xdr:from>
    <xdr:to>
      <xdr:col>15</xdr:col>
      <xdr:colOff>552450</xdr:colOff>
      <xdr:row>19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13350" y="3003550"/>
          <a:ext cx="3987800" cy="2667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推定ｴﾈﾙｷﾞｰ必要量　＝　総ｴﾈﾙｷﾞｰ消費量　＋　ｴﾈﾙｷﾞｰ蓄積量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19080</xdr:colOff>
      <xdr:row>4</xdr:row>
      <xdr:rowOff>19080</xdr:rowOff>
    </xdr:from>
    <xdr:to>
      <xdr:col>7</xdr:col>
      <xdr:colOff>9360</xdr:colOff>
      <xdr:row>6</xdr:row>
      <xdr:rowOff>9360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080" y="761760"/>
          <a:ext cx="1445400" cy="561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4</xdr:row>
      <xdr:rowOff>9360</xdr:rowOff>
    </xdr:from>
    <xdr:to>
      <xdr:col>9</xdr:col>
      <xdr:colOff>66240</xdr:colOff>
      <xdr:row>5</xdr:row>
      <xdr:rowOff>285480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360" y="752040"/>
          <a:ext cx="2264040" cy="561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28440</xdr:colOff>
      <xdr:row>4</xdr:row>
      <xdr:rowOff>0</xdr:rowOff>
    </xdr:from>
    <xdr:to>
      <xdr:col>9</xdr:col>
      <xdr:colOff>56520</xdr:colOff>
      <xdr:row>4</xdr:row>
      <xdr:rowOff>275760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440" y="742950"/>
          <a:ext cx="2237880" cy="275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0</xdr:rowOff>
    </xdr:from>
    <xdr:to>
      <xdr:col>2</xdr:col>
      <xdr:colOff>990360</xdr:colOff>
      <xdr:row>7</xdr:row>
      <xdr:rowOff>171000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28600" y="857160"/>
          <a:ext cx="1237680" cy="685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180720</xdr:colOff>
      <xdr:row>8</xdr:row>
      <xdr:rowOff>0</xdr:rowOff>
    </xdr:from>
    <xdr:to>
      <xdr:col>20</xdr:col>
      <xdr:colOff>352080</xdr:colOff>
      <xdr:row>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766160" y="154296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199800</xdr:colOff>
      <xdr:row>10</xdr:row>
      <xdr:rowOff>9360</xdr:rowOff>
    </xdr:from>
    <xdr:to>
      <xdr:col>20</xdr:col>
      <xdr:colOff>371160</xdr:colOff>
      <xdr:row>10</xdr:row>
      <xdr:rowOff>9360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785240" y="193320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95040</xdr:colOff>
      <xdr:row>13</xdr:row>
      <xdr:rowOff>0</xdr:rowOff>
    </xdr:from>
    <xdr:to>
      <xdr:col>22</xdr:col>
      <xdr:colOff>76680</xdr:colOff>
      <xdr:row>13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0680480" y="2495520"/>
          <a:ext cx="217908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95040</xdr:colOff>
      <xdr:row>17</xdr:row>
      <xdr:rowOff>0</xdr:rowOff>
    </xdr:from>
    <xdr:to>
      <xdr:col>22</xdr:col>
      <xdr:colOff>9360</xdr:colOff>
      <xdr:row>17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0680480" y="3257280"/>
          <a:ext cx="211176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75960</xdr:colOff>
      <xdr:row>30</xdr:row>
      <xdr:rowOff>9360</xdr:rowOff>
    </xdr:from>
    <xdr:to>
      <xdr:col>21</xdr:col>
      <xdr:colOff>419040</xdr:colOff>
      <xdr:row>30</xdr:row>
      <xdr:rowOff>9360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0661400" y="5552640"/>
          <a:ext cx="206496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4</xdr:row>
      <xdr:rowOff>0</xdr:rowOff>
    </xdr:from>
    <xdr:to>
      <xdr:col>2</xdr:col>
      <xdr:colOff>990360</xdr:colOff>
      <xdr:row>7</xdr:row>
      <xdr:rowOff>171000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228600" y="857160"/>
          <a:ext cx="1237680" cy="685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180720</xdr:colOff>
      <xdr:row>8</xdr:row>
      <xdr:rowOff>0</xdr:rowOff>
    </xdr:from>
    <xdr:to>
      <xdr:col>20</xdr:col>
      <xdr:colOff>352080</xdr:colOff>
      <xdr:row>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766160" y="154296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199800</xdr:colOff>
      <xdr:row>10</xdr:row>
      <xdr:rowOff>9360</xdr:rowOff>
    </xdr:from>
    <xdr:to>
      <xdr:col>20</xdr:col>
      <xdr:colOff>371160</xdr:colOff>
      <xdr:row>10</xdr:row>
      <xdr:rowOff>9360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0785240" y="193320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95040</xdr:colOff>
      <xdr:row>13</xdr:row>
      <xdr:rowOff>0</xdr:rowOff>
    </xdr:from>
    <xdr:to>
      <xdr:col>22</xdr:col>
      <xdr:colOff>76680</xdr:colOff>
      <xdr:row>13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680480" y="2495520"/>
          <a:ext cx="217908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95040</xdr:colOff>
      <xdr:row>17</xdr:row>
      <xdr:rowOff>0</xdr:rowOff>
    </xdr:from>
    <xdr:to>
      <xdr:col>22</xdr:col>
      <xdr:colOff>9360</xdr:colOff>
      <xdr:row>17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680480" y="3257280"/>
          <a:ext cx="211176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180720</xdr:colOff>
      <xdr:row>20</xdr:row>
      <xdr:rowOff>0</xdr:rowOff>
    </xdr:from>
    <xdr:to>
      <xdr:col>20</xdr:col>
      <xdr:colOff>352080</xdr:colOff>
      <xdr:row>20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766160" y="382896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199800</xdr:colOff>
      <xdr:row>22</xdr:row>
      <xdr:rowOff>9360</xdr:rowOff>
    </xdr:from>
    <xdr:to>
      <xdr:col>20</xdr:col>
      <xdr:colOff>371160</xdr:colOff>
      <xdr:row>22</xdr:row>
      <xdr:rowOff>9360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785240" y="421920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95040</xdr:colOff>
      <xdr:row>25</xdr:row>
      <xdr:rowOff>0</xdr:rowOff>
    </xdr:from>
    <xdr:to>
      <xdr:col>22</xdr:col>
      <xdr:colOff>76680</xdr:colOff>
      <xdr:row>25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680480" y="4781520"/>
          <a:ext cx="217908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180720</xdr:colOff>
      <xdr:row>20</xdr:row>
      <xdr:rowOff>0</xdr:rowOff>
    </xdr:from>
    <xdr:to>
      <xdr:col>20</xdr:col>
      <xdr:colOff>352080</xdr:colOff>
      <xdr:row>20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766160" y="3828960"/>
          <a:ext cx="64692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BreakPreview" topLeftCell="A9" zoomScaleNormal="100" zoomScaleSheetLayoutView="100" workbookViewId="0">
      <selection activeCell="P15" sqref="P15"/>
    </sheetView>
  </sheetViews>
  <sheetFormatPr defaultRowHeight="12.5" x14ac:dyDescent="0.2"/>
  <cols>
    <col min="3" max="16" width="8.1796875" customWidth="1"/>
  </cols>
  <sheetData>
    <row r="1" spans="1:16" ht="13" x14ac:dyDescent="0.2">
      <c r="A1" s="83" t="s">
        <v>122</v>
      </c>
      <c r="O1" s="84" t="s">
        <v>123</v>
      </c>
      <c r="P1" s="84" t="s">
        <v>124</v>
      </c>
    </row>
    <row r="2" spans="1:16" x14ac:dyDescent="0.2">
      <c r="O2" s="234"/>
      <c r="P2" s="234"/>
    </row>
    <row r="3" spans="1:16" ht="14" x14ac:dyDescent="0.2">
      <c r="B3" s="85"/>
      <c r="C3" s="236" t="s">
        <v>125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7"/>
      <c r="O3" s="235"/>
      <c r="P3" s="235"/>
    </row>
    <row r="4" spans="1:16" ht="14" x14ac:dyDescent="0.2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2"/>
      <c r="P4" s="2"/>
    </row>
    <row r="5" spans="1:16" ht="13" x14ac:dyDescent="0.2">
      <c r="A5" s="87" t="s">
        <v>126</v>
      </c>
      <c r="O5" s="238" t="s">
        <v>127</v>
      </c>
      <c r="P5" s="238"/>
    </row>
    <row r="6" spans="1:16" ht="24" x14ac:dyDescent="0.2">
      <c r="A6" s="226" t="s">
        <v>128</v>
      </c>
      <c r="B6" s="227"/>
      <c r="C6" s="88" t="s">
        <v>129</v>
      </c>
      <c r="D6" s="228" t="s">
        <v>130</v>
      </c>
      <c r="E6" s="89" t="s">
        <v>131</v>
      </c>
      <c r="F6" s="90" t="s">
        <v>132</v>
      </c>
      <c r="G6" s="89" t="s">
        <v>133</v>
      </c>
      <c r="H6" s="89" t="s">
        <v>134</v>
      </c>
      <c r="I6" s="89" t="s">
        <v>135</v>
      </c>
      <c r="J6" s="89" t="s">
        <v>136</v>
      </c>
      <c r="K6" s="89" t="s">
        <v>137</v>
      </c>
      <c r="L6" s="89" t="s">
        <v>138</v>
      </c>
      <c r="M6" s="89" t="s">
        <v>139</v>
      </c>
      <c r="N6" s="89" t="s">
        <v>140</v>
      </c>
      <c r="O6" s="89" t="s">
        <v>141</v>
      </c>
      <c r="P6" s="91" t="s">
        <v>142</v>
      </c>
    </row>
    <row r="7" spans="1:16" ht="13" x14ac:dyDescent="0.2">
      <c r="A7" s="230" t="s">
        <v>143</v>
      </c>
      <c r="B7" s="231"/>
      <c r="C7" s="92" t="s">
        <v>144</v>
      </c>
      <c r="D7" s="229"/>
      <c r="E7" s="93" t="s">
        <v>145</v>
      </c>
      <c r="F7" s="94" t="s">
        <v>146</v>
      </c>
      <c r="G7" s="95" t="s">
        <v>147</v>
      </c>
      <c r="H7" s="94" t="s">
        <v>148</v>
      </c>
      <c r="I7" s="93" t="s">
        <v>148</v>
      </c>
      <c r="J7" s="94" t="s">
        <v>148</v>
      </c>
      <c r="K7" s="96" t="s">
        <v>149</v>
      </c>
      <c r="L7" s="93" t="s">
        <v>148</v>
      </c>
      <c r="M7" s="94" t="s">
        <v>148</v>
      </c>
      <c r="N7" s="93" t="s">
        <v>148</v>
      </c>
      <c r="O7" s="93" t="s">
        <v>146</v>
      </c>
      <c r="P7" s="97" t="s">
        <v>146</v>
      </c>
    </row>
    <row r="8" spans="1:16" ht="24" customHeight="1" x14ac:dyDescent="0.2">
      <c r="A8" s="239"/>
      <c r="B8" s="240"/>
      <c r="C8" s="241" t="s">
        <v>150</v>
      </c>
      <c r="D8" s="149" t="s">
        <v>151</v>
      </c>
      <c r="E8" s="149">
        <v>275</v>
      </c>
      <c r="F8" s="232">
        <v>5</v>
      </c>
      <c r="G8" s="232">
        <v>50</v>
      </c>
      <c r="H8" s="232">
        <v>200</v>
      </c>
      <c r="I8" s="232">
        <v>100</v>
      </c>
      <c r="J8" s="232">
        <v>0.3</v>
      </c>
      <c r="K8" s="232">
        <v>150</v>
      </c>
      <c r="L8" s="232">
        <v>0.05</v>
      </c>
      <c r="M8" s="232">
        <v>0.15</v>
      </c>
      <c r="N8" s="232">
        <v>20</v>
      </c>
      <c r="O8" s="232" t="s">
        <v>152</v>
      </c>
      <c r="P8" s="243">
        <v>0.15</v>
      </c>
    </row>
    <row r="9" spans="1:16" ht="24" customHeight="1" x14ac:dyDescent="0.2">
      <c r="A9" s="245"/>
      <c r="B9" s="246"/>
      <c r="C9" s="242"/>
      <c r="D9" s="190" t="s">
        <v>153</v>
      </c>
      <c r="E9" s="190">
        <v>250</v>
      </c>
      <c r="F9" s="233"/>
      <c r="G9" s="233"/>
      <c r="H9" s="233"/>
      <c r="I9" s="233"/>
      <c r="J9" s="233"/>
      <c r="K9" s="233"/>
      <c r="L9" s="233"/>
      <c r="M9" s="233"/>
      <c r="N9" s="247"/>
      <c r="O9" s="247"/>
      <c r="P9" s="244"/>
    </row>
    <row r="10" spans="1:16" ht="24" customHeight="1" x14ac:dyDescent="0.2">
      <c r="A10" s="245"/>
      <c r="B10" s="246"/>
      <c r="C10" s="253" t="s">
        <v>154</v>
      </c>
      <c r="D10" s="190" t="s">
        <v>151</v>
      </c>
      <c r="E10" s="190">
        <v>325</v>
      </c>
      <c r="F10" s="252">
        <v>7.5</v>
      </c>
      <c r="G10" s="252">
        <v>40</v>
      </c>
      <c r="H10" s="252">
        <v>350</v>
      </c>
      <c r="I10" s="252">
        <v>125</v>
      </c>
      <c r="J10" s="252">
        <v>2.2999999999999998</v>
      </c>
      <c r="K10" s="252">
        <v>200</v>
      </c>
      <c r="L10" s="252">
        <v>0.1</v>
      </c>
      <c r="M10" s="252">
        <v>0.2</v>
      </c>
      <c r="N10" s="247"/>
      <c r="O10" s="247"/>
      <c r="P10" s="249">
        <v>0.75</v>
      </c>
    </row>
    <row r="11" spans="1:16" ht="24" customHeight="1" x14ac:dyDescent="0.2">
      <c r="A11" s="245"/>
      <c r="B11" s="246"/>
      <c r="C11" s="242"/>
      <c r="D11" s="190" t="s">
        <v>153</v>
      </c>
      <c r="E11" s="190">
        <v>300</v>
      </c>
      <c r="F11" s="233"/>
      <c r="G11" s="247"/>
      <c r="H11" s="247"/>
      <c r="I11" s="247"/>
      <c r="J11" s="247"/>
      <c r="K11" s="247"/>
      <c r="L11" s="247"/>
      <c r="M11" s="247"/>
      <c r="N11" s="247"/>
      <c r="O11" s="247"/>
      <c r="P11" s="250"/>
    </row>
    <row r="12" spans="1:16" ht="24" customHeight="1" x14ac:dyDescent="0.2">
      <c r="A12" s="245"/>
      <c r="B12" s="246"/>
      <c r="C12" s="253" t="s">
        <v>155</v>
      </c>
      <c r="D12" s="190" t="s">
        <v>151</v>
      </c>
      <c r="E12" s="190">
        <v>350</v>
      </c>
      <c r="F12" s="252">
        <v>12.5</v>
      </c>
      <c r="G12" s="247"/>
      <c r="H12" s="247"/>
      <c r="I12" s="247"/>
      <c r="J12" s="247"/>
      <c r="K12" s="247"/>
      <c r="L12" s="247"/>
      <c r="M12" s="247"/>
      <c r="N12" s="247"/>
      <c r="O12" s="247"/>
      <c r="P12" s="250"/>
    </row>
    <row r="13" spans="1:16" ht="24" customHeight="1" x14ac:dyDescent="0.2">
      <c r="A13" s="255"/>
      <c r="B13" s="256"/>
      <c r="C13" s="254"/>
      <c r="D13" s="191" t="s">
        <v>153</v>
      </c>
      <c r="E13" s="191">
        <v>325</v>
      </c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51"/>
    </row>
    <row r="14" spans="1:16" x14ac:dyDescent="0.2">
      <c r="B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6" spans="1:16" ht="13" x14ac:dyDescent="0.2">
      <c r="A16" s="257" t="s">
        <v>156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</row>
    <row r="18" spans="1:16" ht="26.5" customHeight="1" x14ac:dyDescent="0.2">
      <c r="A18" s="258" t="s">
        <v>157</v>
      </c>
      <c r="B18" s="259"/>
      <c r="C18" s="99" t="s">
        <v>129</v>
      </c>
      <c r="D18" s="262" t="s">
        <v>130</v>
      </c>
      <c r="E18" s="264" t="s">
        <v>158</v>
      </c>
      <c r="F18" s="99" t="s">
        <v>159</v>
      </c>
      <c r="G18" s="266" t="s">
        <v>160</v>
      </c>
      <c r="H18" s="267"/>
      <c r="J18" s="100" t="s">
        <v>161</v>
      </c>
      <c r="K18" s="100"/>
      <c r="L18" s="100"/>
      <c r="M18" s="100"/>
      <c r="N18" s="100"/>
      <c r="O18" s="100"/>
      <c r="P18" s="100"/>
    </row>
    <row r="19" spans="1:16" ht="13" x14ac:dyDescent="0.2">
      <c r="A19" s="260"/>
      <c r="B19" s="261"/>
      <c r="C19" s="93" t="s">
        <v>144</v>
      </c>
      <c r="D19" s="263"/>
      <c r="E19" s="265"/>
      <c r="F19" s="93" t="s">
        <v>162</v>
      </c>
      <c r="G19" s="268" t="s">
        <v>145</v>
      </c>
      <c r="H19" s="269"/>
      <c r="J19" s="270"/>
      <c r="K19" s="270"/>
      <c r="L19" s="270"/>
      <c r="M19" s="270"/>
      <c r="N19" s="270"/>
      <c r="O19" s="270"/>
      <c r="P19" s="270"/>
    </row>
    <row r="20" spans="1:16" ht="25.5" customHeight="1" x14ac:dyDescent="0.2">
      <c r="A20" s="271"/>
      <c r="B20" s="272"/>
      <c r="C20" s="210"/>
      <c r="D20" s="211"/>
      <c r="E20" s="211"/>
      <c r="F20" s="210"/>
      <c r="G20" s="277"/>
      <c r="H20" s="271" t="str">
        <f>IF($C20=2,ROUND((VLOOKUP($E20,$BF$7:$BH$8,2,FALSE)*$D20-VLOOKUP($E20,$BF$7:$BH$8,3,FALSE)+115)/2,0),"")</f>
        <v/>
      </c>
      <c r="J20" s="270"/>
      <c r="K20" s="270"/>
      <c r="L20" s="270"/>
      <c r="M20" s="270"/>
      <c r="N20" s="270"/>
      <c r="O20" s="270"/>
      <c r="P20" s="270"/>
    </row>
    <row r="21" spans="1:16" ht="27.65" customHeight="1" x14ac:dyDescent="0.2">
      <c r="A21" s="271"/>
      <c r="B21" s="276"/>
      <c r="C21" s="210"/>
      <c r="D21" s="211"/>
      <c r="E21" s="211"/>
      <c r="F21" s="210"/>
      <c r="G21" s="277"/>
      <c r="H21" s="271"/>
      <c r="J21" s="103" t="s">
        <v>163</v>
      </c>
      <c r="K21" s="273" t="s">
        <v>164</v>
      </c>
      <c r="L21" s="274"/>
      <c r="M21" s="274"/>
      <c r="N21" s="275"/>
      <c r="O21" s="273" t="s">
        <v>165</v>
      </c>
      <c r="P21" s="275"/>
    </row>
    <row r="22" spans="1:16" ht="25.5" customHeight="1" x14ac:dyDescent="0.2">
      <c r="A22" s="271"/>
      <c r="B22" s="276"/>
      <c r="C22" s="210"/>
      <c r="D22" s="211"/>
      <c r="E22" s="211"/>
      <c r="F22" s="210"/>
      <c r="G22" s="277"/>
      <c r="H22" s="271"/>
      <c r="J22" s="104" t="s">
        <v>150</v>
      </c>
      <c r="K22" s="279" t="s">
        <v>166</v>
      </c>
      <c r="L22" s="280"/>
      <c r="M22" s="280"/>
      <c r="N22" s="281"/>
      <c r="O22" s="258">
        <v>115</v>
      </c>
      <c r="P22" s="278"/>
    </row>
    <row r="23" spans="1:16" ht="24.65" customHeight="1" x14ac:dyDescent="0.2">
      <c r="A23" s="271"/>
      <c r="B23" s="272"/>
      <c r="C23" s="210"/>
      <c r="D23" s="211"/>
      <c r="E23" s="211"/>
      <c r="F23" s="210"/>
      <c r="G23" s="277"/>
      <c r="H23" s="271"/>
      <c r="J23" s="105" t="s">
        <v>154</v>
      </c>
      <c r="K23" s="282"/>
      <c r="L23" s="283"/>
      <c r="M23" s="283"/>
      <c r="N23" s="284"/>
      <c r="O23" s="288" t="s">
        <v>167</v>
      </c>
      <c r="P23" s="289"/>
    </row>
    <row r="24" spans="1:16" ht="25.5" customHeight="1" x14ac:dyDescent="0.2">
      <c r="A24" s="271"/>
      <c r="B24" s="276"/>
      <c r="C24" s="210"/>
      <c r="D24" s="211"/>
      <c r="E24" s="211"/>
      <c r="F24" s="210"/>
      <c r="G24" s="277"/>
      <c r="H24" s="271"/>
      <c r="J24" s="106" t="s">
        <v>169</v>
      </c>
      <c r="K24" s="285"/>
      <c r="L24" s="286"/>
      <c r="M24" s="286"/>
      <c r="N24" s="287"/>
      <c r="O24" s="260" t="s">
        <v>168</v>
      </c>
      <c r="P24" s="269"/>
    </row>
    <row r="25" spans="1:16" x14ac:dyDescent="0.2">
      <c r="K25" s="102"/>
    </row>
  </sheetData>
  <mergeCells count="60">
    <mergeCell ref="K21:N21"/>
    <mergeCell ref="O21:P21"/>
    <mergeCell ref="A22:B22"/>
    <mergeCell ref="G20:H20"/>
    <mergeCell ref="A21:B21"/>
    <mergeCell ref="G21:H21"/>
    <mergeCell ref="O22:P22"/>
    <mergeCell ref="K22:N24"/>
    <mergeCell ref="O23:P23"/>
    <mergeCell ref="A24:B24"/>
    <mergeCell ref="G24:H24"/>
    <mergeCell ref="O24:P24"/>
    <mergeCell ref="G22:H22"/>
    <mergeCell ref="A23:B23"/>
    <mergeCell ref="G23:H23"/>
    <mergeCell ref="M10:M13"/>
    <mergeCell ref="A16:P16"/>
    <mergeCell ref="A18:B19"/>
    <mergeCell ref="D18:D19"/>
    <mergeCell ref="E18:E19"/>
    <mergeCell ref="G18:H18"/>
    <mergeCell ref="G19:H19"/>
    <mergeCell ref="J19:P20"/>
    <mergeCell ref="A20:B20"/>
    <mergeCell ref="I10:I13"/>
    <mergeCell ref="J10:J13"/>
    <mergeCell ref="K10:K13"/>
    <mergeCell ref="A10:B10"/>
    <mergeCell ref="C10:C11"/>
    <mergeCell ref="F10:F11"/>
    <mergeCell ref="G10:G13"/>
    <mergeCell ref="H10:H13"/>
    <mergeCell ref="A11:B11"/>
    <mergeCell ref="A12:B12"/>
    <mergeCell ref="C12:C13"/>
    <mergeCell ref="F12:F13"/>
    <mergeCell ref="A13:B13"/>
    <mergeCell ref="P2:P3"/>
    <mergeCell ref="C3:N3"/>
    <mergeCell ref="O5:P5"/>
    <mergeCell ref="A8:B8"/>
    <mergeCell ref="C8:C9"/>
    <mergeCell ref="F8:F9"/>
    <mergeCell ref="G8:G9"/>
    <mergeCell ref="H8:H9"/>
    <mergeCell ref="P8:P9"/>
    <mergeCell ref="A9:B9"/>
    <mergeCell ref="L8:L9"/>
    <mergeCell ref="M8:M9"/>
    <mergeCell ref="N8:N13"/>
    <mergeCell ref="O8:O13"/>
    <mergeCell ref="P10:P13"/>
    <mergeCell ref="L10:L13"/>
    <mergeCell ref="A6:B6"/>
    <mergeCell ref="D6:D7"/>
    <mergeCell ref="A7:B7"/>
    <mergeCell ref="I8:I9"/>
    <mergeCell ref="O2:O3"/>
    <mergeCell ref="J8:J9"/>
    <mergeCell ref="K8:K9"/>
  </mergeCells>
  <phoneticPr fontId="21"/>
  <dataValidations disablePrompts="1" count="2">
    <dataValidation type="list" allowBlank="1" showInputMessage="1" showErrorMessage="1" sqref="D20:D24" xr:uid="{00000000-0002-0000-0000-000000000000}">
      <formula1>"男,女"</formula1>
    </dataValidation>
    <dataValidation type="list" allowBlank="1" showInputMessage="1" showErrorMessage="1" sqref="E20:E24" xr:uid="{00000000-0002-0000-0000-000001000000}">
      <formula1>"人工乳,母乳"</formula1>
      <formula2>0</formula2>
    </dataValidation>
  </dataValidations>
  <pageMargins left="0.7" right="0.7" top="0.75" bottom="0.75" header="0.3" footer="0.3"/>
  <pageSetup paperSize="9" scale="10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view="pageBreakPreview" topLeftCell="A8" zoomScaleNormal="100" zoomScaleSheetLayoutView="100" workbookViewId="0">
      <selection activeCell="E20" sqref="E20:T23"/>
    </sheetView>
  </sheetViews>
  <sheetFormatPr defaultRowHeight="12.5" x14ac:dyDescent="0.2"/>
  <cols>
    <col min="3" max="5" width="8.1796875" customWidth="1"/>
    <col min="6" max="6" width="3.26953125" customWidth="1"/>
    <col min="7" max="7" width="3.1796875" customWidth="1"/>
    <col min="8" max="8" width="3.7265625" customWidth="1"/>
    <col min="9" max="9" width="3.453125" customWidth="1"/>
    <col min="10" max="10" width="3.54296875" customWidth="1"/>
    <col min="11" max="11" width="3.81640625" customWidth="1"/>
    <col min="12" max="20" width="8.1796875" customWidth="1"/>
  </cols>
  <sheetData>
    <row r="1" spans="1:21" ht="13" x14ac:dyDescent="0.2">
      <c r="A1" s="83" t="s">
        <v>170</v>
      </c>
      <c r="S1" s="84" t="s">
        <v>123</v>
      </c>
      <c r="T1" s="84" t="s">
        <v>124</v>
      </c>
    </row>
    <row r="2" spans="1:21" x14ac:dyDescent="0.2">
      <c r="S2" s="234"/>
      <c r="T2" s="234"/>
    </row>
    <row r="3" spans="1:21" ht="14" x14ac:dyDescent="0.2">
      <c r="B3" s="85"/>
      <c r="C3" s="236" t="s">
        <v>171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7"/>
      <c r="S3" s="235"/>
      <c r="T3" s="235"/>
    </row>
    <row r="4" spans="1:21" ht="13" x14ac:dyDescent="0.2">
      <c r="A4" s="83"/>
      <c r="S4" s="419" t="s">
        <v>127</v>
      </c>
      <c r="T4" s="419"/>
    </row>
    <row r="5" spans="1:21" ht="13" x14ac:dyDescent="0.2">
      <c r="A5" s="378" t="s">
        <v>172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</row>
    <row r="6" spans="1:21" ht="24" x14ac:dyDescent="0.2">
      <c r="A6" s="226"/>
      <c r="B6" s="314"/>
      <c r="C6" s="314"/>
      <c r="D6" s="227"/>
      <c r="E6" s="88" t="s">
        <v>131</v>
      </c>
      <c r="F6" s="313" t="s">
        <v>184</v>
      </c>
      <c r="G6" s="314"/>
      <c r="H6" s="315"/>
      <c r="I6" s="316" t="s">
        <v>133</v>
      </c>
      <c r="J6" s="274"/>
      <c r="K6" s="317"/>
      <c r="L6" s="89" t="s">
        <v>134</v>
      </c>
      <c r="M6" s="89" t="s">
        <v>135</v>
      </c>
      <c r="N6" s="89" t="s">
        <v>136</v>
      </c>
      <c r="O6" s="89" t="s">
        <v>137</v>
      </c>
      <c r="P6" s="89" t="s">
        <v>138</v>
      </c>
      <c r="Q6" s="89" t="s">
        <v>139</v>
      </c>
      <c r="R6" s="89" t="s">
        <v>140</v>
      </c>
      <c r="S6" s="89" t="s">
        <v>141</v>
      </c>
      <c r="T6" s="91" t="s">
        <v>142</v>
      </c>
    </row>
    <row r="7" spans="1:21" ht="17.149999999999999" customHeight="1" x14ac:dyDescent="0.2">
      <c r="A7" s="379"/>
      <c r="B7" s="380"/>
      <c r="C7" s="380"/>
      <c r="D7" s="381"/>
      <c r="E7" s="110" t="s">
        <v>145</v>
      </c>
      <c r="F7" s="268" t="s">
        <v>146</v>
      </c>
      <c r="G7" s="308"/>
      <c r="H7" s="261"/>
      <c r="I7" s="318" t="s">
        <v>173</v>
      </c>
      <c r="J7" s="420"/>
      <c r="K7" s="320"/>
      <c r="L7" s="93" t="s">
        <v>148</v>
      </c>
      <c r="M7" s="98" t="s">
        <v>148</v>
      </c>
      <c r="N7" s="93" t="s">
        <v>148</v>
      </c>
      <c r="O7" s="111" t="s">
        <v>149</v>
      </c>
      <c r="P7" s="93" t="s">
        <v>148</v>
      </c>
      <c r="Q7" s="101" t="s">
        <v>148</v>
      </c>
      <c r="R7" s="93" t="s">
        <v>148</v>
      </c>
      <c r="S7" s="93" t="s">
        <v>146</v>
      </c>
      <c r="T7" s="97" t="s">
        <v>146</v>
      </c>
    </row>
    <row r="8" spans="1:21" ht="20.149999999999999" customHeight="1" x14ac:dyDescent="0.2">
      <c r="A8" s="382" t="s">
        <v>174</v>
      </c>
      <c r="B8" s="383"/>
      <c r="C8" s="383"/>
      <c r="D8" s="267"/>
      <c r="E8" s="410">
        <v>950</v>
      </c>
      <c r="F8" s="389">
        <v>31</v>
      </c>
      <c r="G8" s="321" t="s">
        <v>185</v>
      </c>
      <c r="H8" s="323">
        <v>48</v>
      </c>
      <c r="I8" s="389">
        <v>21</v>
      </c>
      <c r="J8" s="321" t="s">
        <v>185</v>
      </c>
      <c r="K8" s="323">
        <v>32</v>
      </c>
      <c r="L8" s="417">
        <v>900</v>
      </c>
      <c r="M8" s="232">
        <v>450</v>
      </c>
      <c r="N8" s="392">
        <v>4</v>
      </c>
      <c r="O8" s="232">
        <v>400</v>
      </c>
      <c r="P8" s="232">
        <v>0.4</v>
      </c>
      <c r="Q8" s="232">
        <v>0.6</v>
      </c>
      <c r="R8" s="232">
        <v>35</v>
      </c>
      <c r="S8" s="232" t="s">
        <v>186</v>
      </c>
      <c r="T8" s="406" t="s">
        <v>247</v>
      </c>
    </row>
    <row r="9" spans="1:21" ht="20.149999999999999" customHeight="1" x14ac:dyDescent="0.2">
      <c r="A9" s="384"/>
      <c r="B9" s="385"/>
      <c r="C9" s="385"/>
      <c r="D9" s="386"/>
      <c r="E9" s="388"/>
      <c r="F9" s="390"/>
      <c r="G9" s="322"/>
      <c r="H9" s="324"/>
      <c r="I9" s="414"/>
      <c r="J9" s="415"/>
      <c r="K9" s="416"/>
      <c r="L9" s="418"/>
      <c r="M9" s="233"/>
      <c r="N9" s="393"/>
      <c r="O9" s="233"/>
      <c r="P9" s="233"/>
      <c r="Q9" s="233"/>
      <c r="R9" s="233"/>
      <c r="S9" s="233"/>
      <c r="T9" s="407"/>
    </row>
    <row r="10" spans="1:21" ht="20.149999999999999" customHeight="1" x14ac:dyDescent="0.2">
      <c r="A10" s="370" t="s">
        <v>175</v>
      </c>
      <c r="B10" s="344"/>
      <c r="C10" s="344"/>
      <c r="D10" s="345"/>
      <c r="E10" s="408">
        <v>0.5</v>
      </c>
      <c r="F10" s="411">
        <v>0.5</v>
      </c>
      <c r="G10" s="412"/>
      <c r="H10" s="413"/>
      <c r="I10" s="411">
        <v>0.5</v>
      </c>
      <c r="J10" s="412"/>
      <c r="K10" s="413"/>
      <c r="L10" s="329">
        <v>0.5</v>
      </c>
      <c r="M10" s="292">
        <v>0.5</v>
      </c>
      <c r="N10" s="292">
        <v>0.5</v>
      </c>
      <c r="O10" s="292">
        <v>0.5</v>
      </c>
      <c r="P10" s="292">
        <v>0.5</v>
      </c>
      <c r="Q10" s="292">
        <v>0.5</v>
      </c>
      <c r="R10" s="292">
        <v>0.5</v>
      </c>
      <c r="S10" s="292">
        <v>0.5</v>
      </c>
      <c r="T10" s="358">
        <v>0.5</v>
      </c>
    </row>
    <row r="11" spans="1:21" ht="20.149999999999999" customHeight="1" thickBot="1" x14ac:dyDescent="0.25">
      <c r="A11" s="371"/>
      <c r="B11" s="372"/>
      <c r="C11" s="372"/>
      <c r="D11" s="373"/>
      <c r="E11" s="409"/>
      <c r="F11" s="414"/>
      <c r="G11" s="415"/>
      <c r="H11" s="416"/>
      <c r="I11" s="414"/>
      <c r="J11" s="415"/>
      <c r="K11" s="416"/>
      <c r="L11" s="330"/>
      <c r="M11" s="247"/>
      <c r="N11" s="247"/>
      <c r="O11" s="247"/>
      <c r="P11" s="247"/>
      <c r="Q11" s="247"/>
      <c r="R11" s="247"/>
      <c r="S11" s="247"/>
      <c r="T11" s="359"/>
      <c r="U11" s="112"/>
    </row>
    <row r="12" spans="1:21" ht="20.149999999999999" customHeight="1" x14ac:dyDescent="0.2">
      <c r="A12" s="360" t="s">
        <v>176</v>
      </c>
      <c r="B12" s="361"/>
      <c r="C12" s="361"/>
      <c r="D12" s="362"/>
      <c r="E12" s="404">
        <f>ROUND(E8*E10,0)</f>
        <v>475</v>
      </c>
      <c r="F12" s="398">
        <v>19.600000000000001</v>
      </c>
      <c r="G12" s="399"/>
      <c r="H12" s="400"/>
      <c r="I12" s="398">
        <v>13.2</v>
      </c>
      <c r="J12" s="399"/>
      <c r="K12" s="400"/>
      <c r="L12" s="327">
        <v>450</v>
      </c>
      <c r="M12" s="396">
        <f>ROUND(M8*M10,0)</f>
        <v>225</v>
      </c>
      <c r="N12" s="394">
        <f>ROUND(N8*N10,1)</f>
        <v>2</v>
      </c>
      <c r="O12" s="396">
        <f>ROUND(O8*O10,0)</f>
        <v>200</v>
      </c>
      <c r="P12" s="396">
        <f>ROUND(P8*P10,1)</f>
        <v>0.2</v>
      </c>
      <c r="Q12" s="396">
        <f>ROUND(Q8*Q10,1)</f>
        <v>0.3</v>
      </c>
      <c r="R12" s="396">
        <f>ROUND(R8*R10,0)</f>
        <v>18</v>
      </c>
      <c r="S12" s="396" t="s">
        <v>186</v>
      </c>
      <c r="T12" s="290" t="s">
        <v>248</v>
      </c>
    </row>
    <row r="13" spans="1:21" ht="20.149999999999999" customHeight="1" thickBot="1" x14ac:dyDescent="0.25">
      <c r="A13" s="363"/>
      <c r="B13" s="364"/>
      <c r="C13" s="364"/>
      <c r="D13" s="365"/>
      <c r="E13" s="405"/>
      <c r="F13" s="401"/>
      <c r="G13" s="402"/>
      <c r="H13" s="403"/>
      <c r="I13" s="401"/>
      <c r="J13" s="402"/>
      <c r="K13" s="403"/>
      <c r="L13" s="328"/>
      <c r="M13" s="397"/>
      <c r="N13" s="395"/>
      <c r="O13" s="397"/>
      <c r="P13" s="397"/>
      <c r="Q13" s="397"/>
      <c r="R13" s="397"/>
      <c r="S13" s="397"/>
      <c r="T13" s="291"/>
    </row>
    <row r="14" spans="1:21" x14ac:dyDescent="0.2">
      <c r="B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13" x14ac:dyDescent="0.2">
      <c r="A15" s="378" t="s">
        <v>177</v>
      </c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</row>
    <row r="16" spans="1:21" ht="24" customHeight="1" x14ac:dyDescent="0.2">
      <c r="A16" s="226"/>
      <c r="B16" s="314"/>
      <c r="C16" s="314"/>
      <c r="D16" s="227"/>
      <c r="E16" s="88" t="s">
        <v>131</v>
      </c>
      <c r="F16" s="313" t="s">
        <v>184</v>
      </c>
      <c r="G16" s="314"/>
      <c r="H16" s="315"/>
      <c r="I16" s="316" t="s">
        <v>133</v>
      </c>
      <c r="J16" s="274"/>
      <c r="K16" s="317"/>
      <c r="L16" s="89" t="s">
        <v>134</v>
      </c>
      <c r="M16" s="89" t="s">
        <v>135</v>
      </c>
      <c r="N16" s="89" t="s">
        <v>136</v>
      </c>
      <c r="O16" s="89" t="s">
        <v>137</v>
      </c>
      <c r="P16" s="89" t="s">
        <v>138</v>
      </c>
      <c r="Q16" s="89" t="s">
        <v>139</v>
      </c>
      <c r="R16" s="89" t="s">
        <v>140</v>
      </c>
      <c r="S16" s="89" t="s">
        <v>141</v>
      </c>
      <c r="T16" s="91" t="s">
        <v>142</v>
      </c>
    </row>
    <row r="17" spans="1:22" ht="17.149999999999999" customHeight="1" x14ac:dyDescent="0.2">
      <c r="A17" s="379"/>
      <c r="B17" s="380"/>
      <c r="C17" s="380"/>
      <c r="D17" s="381"/>
      <c r="E17" s="110" t="s">
        <v>145</v>
      </c>
      <c r="F17" s="268" t="s">
        <v>146</v>
      </c>
      <c r="G17" s="306"/>
      <c r="H17" s="261"/>
      <c r="I17" s="318" t="s">
        <v>178</v>
      </c>
      <c r="J17" s="319"/>
      <c r="K17" s="320"/>
      <c r="L17" s="93" t="s">
        <v>148</v>
      </c>
      <c r="M17" s="93" t="s">
        <v>148</v>
      </c>
      <c r="N17" s="93" t="s">
        <v>148</v>
      </c>
      <c r="O17" s="111" t="s">
        <v>149</v>
      </c>
      <c r="P17" s="93" t="s">
        <v>148</v>
      </c>
      <c r="Q17" s="101" t="s">
        <v>148</v>
      </c>
      <c r="R17" s="93" t="s">
        <v>148</v>
      </c>
      <c r="S17" s="93" t="s">
        <v>146</v>
      </c>
      <c r="T17" s="97" t="s">
        <v>146</v>
      </c>
    </row>
    <row r="18" spans="1:22" ht="20.149999999999999" customHeight="1" x14ac:dyDescent="0.2">
      <c r="A18" s="382" t="s">
        <v>179</v>
      </c>
      <c r="B18" s="383"/>
      <c r="C18" s="383"/>
      <c r="D18" s="267"/>
      <c r="E18" s="387">
        <v>1300</v>
      </c>
      <c r="F18" s="389">
        <v>42</v>
      </c>
      <c r="G18" s="321" t="s">
        <v>185</v>
      </c>
      <c r="H18" s="323">
        <v>65</v>
      </c>
      <c r="I18" s="389">
        <v>29</v>
      </c>
      <c r="J18" s="321" t="s">
        <v>185</v>
      </c>
      <c r="K18" s="323">
        <v>43</v>
      </c>
      <c r="L18" s="391">
        <v>1100</v>
      </c>
      <c r="M18" s="232">
        <v>600</v>
      </c>
      <c r="N18" s="392">
        <v>5</v>
      </c>
      <c r="O18" s="232">
        <v>500</v>
      </c>
      <c r="P18" s="232">
        <v>0.5</v>
      </c>
      <c r="Q18" s="232">
        <v>0.8</v>
      </c>
      <c r="R18" s="232">
        <v>40</v>
      </c>
      <c r="S18" s="232" t="s">
        <v>187</v>
      </c>
      <c r="T18" s="337" t="s">
        <v>188</v>
      </c>
    </row>
    <row r="19" spans="1:22" ht="20.149999999999999" customHeight="1" x14ac:dyDescent="0.2">
      <c r="A19" s="384"/>
      <c r="B19" s="385"/>
      <c r="C19" s="385"/>
      <c r="D19" s="386"/>
      <c r="E19" s="388"/>
      <c r="F19" s="390"/>
      <c r="G19" s="322"/>
      <c r="H19" s="324"/>
      <c r="I19" s="390"/>
      <c r="J19" s="322"/>
      <c r="K19" s="324"/>
      <c r="L19" s="233"/>
      <c r="M19" s="233"/>
      <c r="N19" s="393"/>
      <c r="O19" s="233"/>
      <c r="P19" s="233"/>
      <c r="Q19" s="233"/>
      <c r="R19" s="233"/>
      <c r="S19" s="233"/>
      <c r="T19" s="244"/>
    </row>
    <row r="20" spans="1:22" ht="20.149999999999999" customHeight="1" x14ac:dyDescent="0.2">
      <c r="A20" s="370" t="s">
        <v>175</v>
      </c>
      <c r="B20" s="344"/>
      <c r="C20" s="344"/>
      <c r="D20" s="345"/>
      <c r="E20" s="374">
        <v>0.43</v>
      </c>
      <c r="F20" s="331">
        <v>0.43</v>
      </c>
      <c r="G20" s="332"/>
      <c r="H20" s="333"/>
      <c r="I20" s="331">
        <v>0.43</v>
      </c>
      <c r="J20" s="332"/>
      <c r="K20" s="333"/>
      <c r="L20" s="329">
        <v>0.43</v>
      </c>
      <c r="M20" s="329">
        <v>0.5</v>
      </c>
      <c r="N20" s="329">
        <v>0.5</v>
      </c>
      <c r="O20" s="329">
        <v>0.43</v>
      </c>
      <c r="P20" s="329">
        <v>0.43</v>
      </c>
      <c r="Q20" s="329">
        <v>0.43</v>
      </c>
      <c r="R20" s="329">
        <v>0.43</v>
      </c>
      <c r="S20" s="329">
        <v>0.43</v>
      </c>
      <c r="T20" s="358">
        <v>0.43</v>
      </c>
      <c r="V20" s="113"/>
    </row>
    <row r="21" spans="1:22" ht="20.149999999999999" customHeight="1" thickBot="1" x14ac:dyDescent="0.25">
      <c r="A21" s="371"/>
      <c r="B21" s="372"/>
      <c r="C21" s="372"/>
      <c r="D21" s="373"/>
      <c r="E21" s="375"/>
      <c r="F21" s="334"/>
      <c r="G21" s="335"/>
      <c r="H21" s="336"/>
      <c r="I21" s="334"/>
      <c r="J21" s="335"/>
      <c r="K21" s="336"/>
      <c r="L21" s="330"/>
      <c r="M21" s="330"/>
      <c r="N21" s="330"/>
      <c r="O21" s="330"/>
      <c r="P21" s="330"/>
      <c r="Q21" s="330"/>
      <c r="R21" s="330"/>
      <c r="S21" s="330"/>
      <c r="T21" s="359"/>
    </row>
    <row r="22" spans="1:22" ht="20.149999999999999" customHeight="1" x14ac:dyDescent="0.2">
      <c r="A22" s="360" t="s">
        <v>180</v>
      </c>
      <c r="B22" s="361"/>
      <c r="C22" s="361"/>
      <c r="D22" s="362"/>
      <c r="E22" s="366">
        <f>ROUND(E18*E20,0)</f>
        <v>559</v>
      </c>
      <c r="F22" s="293">
        <v>23</v>
      </c>
      <c r="G22" s="294"/>
      <c r="H22" s="295"/>
      <c r="I22" s="299">
        <v>15.5</v>
      </c>
      <c r="J22" s="300"/>
      <c r="K22" s="300"/>
      <c r="L22" s="327">
        <f>ROUND(L18*L20,0)</f>
        <v>473</v>
      </c>
      <c r="M22" s="327">
        <f>ROUND(M18*M20,0)</f>
        <v>300</v>
      </c>
      <c r="N22" s="368">
        <f>ROUND(N18*N20,1)</f>
        <v>2.5</v>
      </c>
      <c r="O22" s="327">
        <f>ROUND(O18*O20,0)</f>
        <v>215</v>
      </c>
      <c r="P22" s="327">
        <f>ROUND(P18*P20,1)</f>
        <v>0.2</v>
      </c>
      <c r="Q22" s="325">
        <f>ROUND(Q18*Q20,2)</f>
        <v>0.34</v>
      </c>
      <c r="R22" s="327">
        <f>ROUND(R18*R20,0)</f>
        <v>17</v>
      </c>
      <c r="S22" s="327" t="s">
        <v>240</v>
      </c>
      <c r="T22" s="290" t="s">
        <v>241</v>
      </c>
    </row>
    <row r="23" spans="1:22" ht="20.149999999999999" customHeight="1" thickBot="1" x14ac:dyDescent="0.25">
      <c r="A23" s="363"/>
      <c r="B23" s="364"/>
      <c r="C23" s="364"/>
      <c r="D23" s="365"/>
      <c r="E23" s="367"/>
      <c r="F23" s="296"/>
      <c r="G23" s="297"/>
      <c r="H23" s="298"/>
      <c r="I23" s="301"/>
      <c r="J23" s="302"/>
      <c r="K23" s="302"/>
      <c r="L23" s="328"/>
      <c r="M23" s="328"/>
      <c r="N23" s="369"/>
      <c r="O23" s="328"/>
      <c r="P23" s="328"/>
      <c r="Q23" s="326"/>
      <c r="R23" s="328"/>
      <c r="S23" s="328"/>
      <c r="T23" s="291"/>
    </row>
    <row r="24" spans="1:22" ht="20.149999999999999" customHeight="1" x14ac:dyDescent="0.2">
      <c r="A24" s="352" t="s">
        <v>181</v>
      </c>
      <c r="B24" s="307" t="s">
        <v>182</v>
      </c>
      <c r="C24" s="308"/>
      <c r="D24" s="354"/>
      <c r="E24" s="356"/>
      <c r="F24" s="307"/>
      <c r="G24" s="308"/>
      <c r="H24" s="309"/>
      <c r="I24" s="307"/>
      <c r="J24" s="308"/>
      <c r="K24" s="309"/>
      <c r="L24" s="339"/>
      <c r="M24" s="339"/>
      <c r="N24" s="339"/>
      <c r="O24" s="339"/>
      <c r="P24" s="339"/>
      <c r="Q24" s="339"/>
      <c r="R24" s="339"/>
      <c r="S24" s="339"/>
      <c r="T24" s="341"/>
    </row>
    <row r="25" spans="1:22" ht="20.149999999999999" customHeight="1" x14ac:dyDescent="0.2">
      <c r="A25" s="352"/>
      <c r="B25" s="310"/>
      <c r="C25" s="311"/>
      <c r="D25" s="355"/>
      <c r="E25" s="357"/>
      <c r="F25" s="310"/>
      <c r="G25" s="311"/>
      <c r="H25" s="312"/>
      <c r="I25" s="310"/>
      <c r="J25" s="311"/>
      <c r="K25" s="312"/>
      <c r="L25" s="340"/>
      <c r="M25" s="340"/>
      <c r="N25" s="340"/>
      <c r="O25" s="340"/>
      <c r="P25" s="340"/>
      <c r="Q25" s="340"/>
      <c r="R25" s="340"/>
      <c r="S25" s="340"/>
      <c r="T25" s="342"/>
    </row>
    <row r="26" spans="1:22" ht="20.149999999999999" customHeight="1" x14ac:dyDescent="0.2">
      <c r="A26" s="352"/>
      <c r="B26" s="343" t="s">
        <v>183</v>
      </c>
      <c r="C26" s="344"/>
      <c r="D26" s="345"/>
      <c r="E26" s="349"/>
      <c r="F26" s="303"/>
      <c r="G26" s="304"/>
      <c r="H26" s="305"/>
      <c r="I26" s="303"/>
      <c r="J26" s="304"/>
      <c r="K26" s="305"/>
      <c r="L26" s="351"/>
      <c r="M26" s="351"/>
      <c r="N26" s="351"/>
      <c r="O26" s="351"/>
      <c r="P26" s="351"/>
      <c r="Q26" s="351"/>
      <c r="R26" s="351"/>
      <c r="S26" s="351"/>
      <c r="T26" s="376"/>
    </row>
    <row r="27" spans="1:22" ht="20.149999999999999" customHeight="1" x14ac:dyDescent="0.2">
      <c r="A27" s="353"/>
      <c r="B27" s="346"/>
      <c r="C27" s="347"/>
      <c r="D27" s="348"/>
      <c r="E27" s="350"/>
      <c r="F27" s="268"/>
      <c r="G27" s="306"/>
      <c r="H27" s="261"/>
      <c r="I27" s="268"/>
      <c r="J27" s="306"/>
      <c r="K27" s="261"/>
      <c r="L27" s="263"/>
      <c r="M27" s="263"/>
      <c r="N27" s="263"/>
      <c r="O27" s="263"/>
      <c r="P27" s="263"/>
      <c r="Q27" s="263"/>
      <c r="R27" s="263"/>
      <c r="S27" s="263"/>
      <c r="T27" s="377"/>
    </row>
    <row r="29" spans="1:22" ht="13" x14ac:dyDescent="0.2">
      <c r="B29" s="338" t="s">
        <v>223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</row>
    <row r="30" spans="1:22" x14ac:dyDescent="0.2">
      <c r="B30" s="8" t="s">
        <v>224</v>
      </c>
    </row>
  </sheetData>
  <mergeCells count="130">
    <mergeCell ref="T2:T3"/>
    <mergeCell ref="C3:R3"/>
    <mergeCell ref="S4:T4"/>
    <mergeCell ref="A5:T5"/>
    <mergeCell ref="A6:D7"/>
    <mergeCell ref="F6:H6"/>
    <mergeCell ref="F7:H7"/>
    <mergeCell ref="I6:K6"/>
    <mergeCell ref="I7:K7"/>
    <mergeCell ref="F8:F9"/>
    <mergeCell ref="I8:I9"/>
    <mergeCell ref="L8:L9"/>
    <mergeCell ref="M8:M9"/>
    <mergeCell ref="G8:G9"/>
    <mergeCell ref="H8:H9"/>
    <mergeCell ref="J8:J9"/>
    <mergeCell ref="K8:K9"/>
    <mergeCell ref="S2:S3"/>
    <mergeCell ref="S10:S11"/>
    <mergeCell ref="T10:T11"/>
    <mergeCell ref="A12:D13"/>
    <mergeCell ref="E12:E13"/>
    <mergeCell ref="L12:L13"/>
    <mergeCell ref="M12:M13"/>
    <mergeCell ref="T8:T9"/>
    <mergeCell ref="A10:D11"/>
    <mergeCell ref="E10:E11"/>
    <mergeCell ref="L10:L11"/>
    <mergeCell ref="M10:M11"/>
    <mergeCell ref="N10:N11"/>
    <mergeCell ref="O10:O11"/>
    <mergeCell ref="P10:P11"/>
    <mergeCell ref="N8:N9"/>
    <mergeCell ref="O8:O9"/>
    <mergeCell ref="P8:P9"/>
    <mergeCell ref="Q8:Q9"/>
    <mergeCell ref="R8:R9"/>
    <mergeCell ref="S8:S9"/>
    <mergeCell ref="A8:D9"/>
    <mergeCell ref="E8:E9"/>
    <mergeCell ref="F10:H11"/>
    <mergeCell ref="I10:K11"/>
    <mergeCell ref="T12:T13"/>
    <mergeCell ref="A15:T15"/>
    <mergeCell ref="A16:D17"/>
    <mergeCell ref="A18:D19"/>
    <mergeCell ref="E18:E19"/>
    <mergeCell ref="F18:F19"/>
    <mergeCell ref="I18:I19"/>
    <mergeCell ref="L18:L19"/>
    <mergeCell ref="M18:M19"/>
    <mergeCell ref="N18:N19"/>
    <mergeCell ref="N12:N13"/>
    <mergeCell ref="O12:O13"/>
    <mergeCell ref="P12:P13"/>
    <mergeCell ref="Q12:Q13"/>
    <mergeCell ref="R12:R13"/>
    <mergeCell ref="S12:S13"/>
    <mergeCell ref="F12:H13"/>
    <mergeCell ref="I12:K13"/>
    <mergeCell ref="O18:O19"/>
    <mergeCell ref="P18:P19"/>
    <mergeCell ref="Q18:Q19"/>
    <mergeCell ref="R18:R19"/>
    <mergeCell ref="A24:A27"/>
    <mergeCell ref="B24:D25"/>
    <mergeCell ref="E24:E25"/>
    <mergeCell ref="L24:L25"/>
    <mergeCell ref="T20:T21"/>
    <mergeCell ref="A22:D23"/>
    <mergeCell ref="E22:E23"/>
    <mergeCell ref="L22:L23"/>
    <mergeCell ref="M22:M23"/>
    <mergeCell ref="N22:N23"/>
    <mergeCell ref="O22:O23"/>
    <mergeCell ref="P22:P23"/>
    <mergeCell ref="N20:N21"/>
    <mergeCell ref="O20:O21"/>
    <mergeCell ref="P20:P21"/>
    <mergeCell ref="Q20:Q21"/>
    <mergeCell ref="R20:R21"/>
    <mergeCell ref="S20:S21"/>
    <mergeCell ref="A20:D21"/>
    <mergeCell ref="E20:E21"/>
    <mergeCell ref="S26:S27"/>
    <mergeCell ref="T26:T27"/>
    <mergeCell ref="F26:H27"/>
    <mergeCell ref="S22:S23"/>
    <mergeCell ref="B29:S29"/>
    <mergeCell ref="S24:S25"/>
    <mergeCell ref="T24:T25"/>
    <mergeCell ref="B26:D27"/>
    <mergeCell ref="E26:E27"/>
    <mergeCell ref="L26:L27"/>
    <mergeCell ref="M26:M27"/>
    <mergeCell ref="N26:N27"/>
    <mergeCell ref="O26:O27"/>
    <mergeCell ref="M24:M25"/>
    <mergeCell ref="N24:N25"/>
    <mergeCell ref="O24:O25"/>
    <mergeCell ref="P24:P25"/>
    <mergeCell ref="Q24:Q25"/>
    <mergeCell ref="R24:R25"/>
    <mergeCell ref="P26:P27"/>
    <mergeCell ref="Q26:Q27"/>
    <mergeCell ref="R26:R27"/>
    <mergeCell ref="T22:T23"/>
    <mergeCell ref="Q10:Q11"/>
    <mergeCell ref="R10:R11"/>
    <mergeCell ref="F22:H23"/>
    <mergeCell ref="I22:K23"/>
    <mergeCell ref="I26:K27"/>
    <mergeCell ref="F24:H25"/>
    <mergeCell ref="I24:K25"/>
    <mergeCell ref="F16:H16"/>
    <mergeCell ref="I16:K16"/>
    <mergeCell ref="F17:H17"/>
    <mergeCell ref="I17:K17"/>
    <mergeCell ref="G18:G19"/>
    <mergeCell ref="H18:H19"/>
    <mergeCell ref="J18:J19"/>
    <mergeCell ref="K18:K19"/>
    <mergeCell ref="Q22:Q23"/>
    <mergeCell ref="R22:R23"/>
    <mergeCell ref="L20:L21"/>
    <mergeCell ref="M20:M21"/>
    <mergeCell ref="F20:H21"/>
    <mergeCell ref="I20:K21"/>
    <mergeCell ref="S18:S19"/>
    <mergeCell ref="T18:T19"/>
  </mergeCells>
  <phoneticPr fontId="17"/>
  <pageMargins left="0.7" right="0.7" top="0.75" bottom="0.75" header="0.3" footer="0.3"/>
  <pageSetup paperSize="9" scale="97" orientation="landscape" r:id="rId1"/>
  <ignoredErrors>
    <ignoredError sqref="N12:O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33"/>
  <sheetViews>
    <sheetView view="pageBreakPreview" zoomScale="60" zoomScaleNormal="100" workbookViewId="0">
      <selection activeCell="O31" sqref="O31"/>
    </sheetView>
  </sheetViews>
  <sheetFormatPr defaultRowHeight="12.5" x14ac:dyDescent="0.2"/>
  <cols>
    <col min="1" max="1" width="0.81640625" customWidth="1"/>
    <col min="2" max="2" width="0.7265625" customWidth="1"/>
    <col min="3" max="3" width="2.81640625" customWidth="1"/>
    <col min="4" max="4" width="0.7265625" customWidth="1"/>
    <col min="5" max="5" width="17.453125" customWidth="1"/>
    <col min="6" max="18" width="8.453125" customWidth="1"/>
    <col min="19" max="19" width="2.54296875" customWidth="1"/>
    <col min="20" max="32" width="8.453125" customWidth="1"/>
    <col min="33" max="33" width="8" customWidth="1"/>
    <col min="34" max="34" width="11.54296875" customWidth="1"/>
    <col min="35" max="1022" width="9.1796875" customWidth="1"/>
  </cols>
  <sheetData>
    <row r="1" spans="1:47" ht="14" x14ac:dyDescent="0.2">
      <c r="A1" s="3" t="s">
        <v>14</v>
      </c>
      <c r="B1" s="4"/>
      <c r="C1" s="4"/>
      <c r="D1" s="4"/>
      <c r="AA1" s="437"/>
      <c r="AB1" s="437"/>
      <c r="AC1" s="114"/>
      <c r="AD1" s="114"/>
      <c r="AE1" s="115" t="s">
        <v>189</v>
      </c>
      <c r="AF1" s="115" t="s">
        <v>190</v>
      </c>
    </row>
    <row r="2" spans="1:47" ht="19" x14ac:dyDescent="0.2">
      <c r="A2" s="5"/>
      <c r="B2" s="5"/>
      <c r="C2" s="5"/>
      <c r="D2" s="5"/>
      <c r="E2" s="5"/>
      <c r="F2" s="116"/>
      <c r="G2" s="6"/>
      <c r="H2" s="6"/>
      <c r="I2" s="5"/>
      <c r="J2" s="5"/>
      <c r="K2" s="5"/>
      <c r="L2" s="438" t="s">
        <v>191</v>
      </c>
      <c r="M2" s="438"/>
      <c r="N2" s="438"/>
      <c r="O2" s="438"/>
      <c r="P2" s="438"/>
      <c r="Q2" s="438"/>
      <c r="R2" s="438"/>
      <c r="S2" s="438"/>
      <c r="T2" s="438"/>
      <c r="U2" s="5"/>
      <c r="V2" s="5"/>
      <c r="W2" s="5"/>
      <c r="X2" s="5"/>
      <c r="Y2" s="117"/>
      <c r="AA2" s="118"/>
      <c r="AB2" s="118"/>
      <c r="AC2" s="118"/>
      <c r="AD2" s="118"/>
      <c r="AE2" s="439"/>
      <c r="AF2" s="439"/>
      <c r="AH2" s="108"/>
      <c r="AI2" s="108"/>
    </row>
    <row r="3" spans="1:47" ht="16.5" x14ac:dyDescent="0.2">
      <c r="V3" s="8"/>
      <c r="Z3" s="119"/>
      <c r="AA3" s="120" t="s">
        <v>192</v>
      </c>
      <c r="AB3" s="118"/>
      <c r="AC3" s="118"/>
      <c r="AD3" s="118"/>
      <c r="AE3" s="439"/>
      <c r="AF3" s="439"/>
      <c r="AH3" s="121"/>
      <c r="AJ3" s="109"/>
      <c r="AK3" s="109"/>
      <c r="AL3" s="109"/>
      <c r="AM3" s="109"/>
      <c r="AN3" s="109"/>
      <c r="AO3" s="109"/>
      <c r="AP3" s="109"/>
      <c r="AQ3" s="109"/>
      <c r="AR3" s="109"/>
    </row>
    <row r="4" spans="1:47" ht="23.15" customHeight="1" thickBot="1" x14ac:dyDescent="0.25">
      <c r="C4" s="122" t="s">
        <v>15</v>
      </c>
      <c r="T4" s="440" t="s">
        <v>16</v>
      </c>
      <c r="U4" s="440"/>
      <c r="AE4" s="9"/>
    </row>
    <row r="5" spans="1:47" ht="78" customHeight="1" x14ac:dyDescent="0.2">
      <c r="B5" s="457" t="s">
        <v>222</v>
      </c>
      <c r="C5" s="458"/>
      <c r="D5" s="458"/>
      <c r="E5" s="459"/>
      <c r="F5" s="466" t="s">
        <v>18</v>
      </c>
      <c r="G5" s="468" t="s">
        <v>2</v>
      </c>
      <c r="H5" s="470" t="s">
        <v>3</v>
      </c>
      <c r="I5" s="451" t="s">
        <v>193</v>
      </c>
      <c r="J5" s="449" t="s">
        <v>194</v>
      </c>
      <c r="K5" s="472" t="s">
        <v>5</v>
      </c>
      <c r="L5" s="451" t="s">
        <v>6</v>
      </c>
      <c r="M5" s="431" t="s">
        <v>7</v>
      </c>
      <c r="N5" s="146" t="s">
        <v>19</v>
      </c>
      <c r="O5" s="147" t="s">
        <v>19</v>
      </c>
      <c r="P5" s="453" t="s">
        <v>8</v>
      </c>
      <c r="Q5" s="455" t="s">
        <v>195</v>
      </c>
      <c r="R5" s="423" t="s">
        <v>196</v>
      </c>
      <c r="S5" s="1"/>
      <c r="T5" s="425" t="s">
        <v>18</v>
      </c>
      <c r="U5" s="427" t="s">
        <v>2</v>
      </c>
      <c r="V5" s="429" t="s">
        <v>3</v>
      </c>
      <c r="W5" s="429" t="s">
        <v>193</v>
      </c>
      <c r="X5" s="429" t="s">
        <v>194</v>
      </c>
      <c r="Y5" s="431" t="s">
        <v>5</v>
      </c>
      <c r="Z5" s="429" t="s">
        <v>6</v>
      </c>
      <c r="AA5" s="431" t="s">
        <v>7</v>
      </c>
      <c r="AB5" s="141" t="s">
        <v>19</v>
      </c>
      <c r="AC5" s="141" t="s">
        <v>19</v>
      </c>
      <c r="AD5" s="434" t="s">
        <v>8</v>
      </c>
      <c r="AE5" s="435" t="s">
        <v>195</v>
      </c>
      <c r="AF5" s="421" t="s">
        <v>196</v>
      </c>
      <c r="AH5" s="136" t="s">
        <v>213</v>
      </c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</row>
    <row r="6" spans="1:47" ht="23.5" customHeight="1" x14ac:dyDescent="0.25">
      <c r="B6" s="460"/>
      <c r="C6" s="461"/>
      <c r="D6" s="461"/>
      <c r="E6" s="462"/>
      <c r="F6" s="467"/>
      <c r="G6" s="469"/>
      <c r="H6" s="471"/>
      <c r="I6" s="452"/>
      <c r="J6" s="450"/>
      <c r="K6" s="473"/>
      <c r="L6" s="452"/>
      <c r="M6" s="432"/>
      <c r="N6" s="123" t="s">
        <v>197</v>
      </c>
      <c r="O6" s="124" t="s">
        <v>198</v>
      </c>
      <c r="P6" s="454"/>
      <c r="Q6" s="456"/>
      <c r="R6" s="424"/>
      <c r="S6" s="1"/>
      <c r="T6" s="426"/>
      <c r="U6" s="428"/>
      <c r="V6" s="430"/>
      <c r="W6" s="430"/>
      <c r="X6" s="430"/>
      <c r="Y6" s="432"/>
      <c r="Z6" s="430"/>
      <c r="AA6" s="433"/>
      <c r="AB6" s="124" t="s">
        <v>197</v>
      </c>
      <c r="AC6" s="125" t="s">
        <v>198</v>
      </c>
      <c r="AD6" s="428"/>
      <c r="AE6" s="436"/>
      <c r="AF6" s="422"/>
      <c r="AH6" s="494" t="s">
        <v>214</v>
      </c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</row>
    <row r="7" spans="1:47" ht="32.15" customHeight="1" x14ac:dyDescent="0.2">
      <c r="B7" s="463"/>
      <c r="C7" s="464"/>
      <c r="D7" s="464"/>
      <c r="E7" s="465"/>
      <c r="F7" s="10" t="s">
        <v>20</v>
      </c>
      <c r="G7" s="82" t="s">
        <v>21</v>
      </c>
      <c r="H7" s="126" t="s">
        <v>20</v>
      </c>
      <c r="I7" s="127" t="s">
        <v>20</v>
      </c>
      <c r="J7" s="128" t="s">
        <v>22</v>
      </c>
      <c r="K7" s="129" t="s">
        <v>22</v>
      </c>
      <c r="L7" s="130" t="s">
        <v>22</v>
      </c>
      <c r="M7" s="131" t="s">
        <v>118</v>
      </c>
      <c r="N7" s="132" t="s">
        <v>22</v>
      </c>
      <c r="O7" s="133" t="s">
        <v>22</v>
      </c>
      <c r="P7" s="82" t="s">
        <v>22</v>
      </c>
      <c r="Q7" s="127" t="s">
        <v>20</v>
      </c>
      <c r="R7" s="148" t="s">
        <v>20</v>
      </c>
      <c r="T7" s="185" t="s">
        <v>20</v>
      </c>
      <c r="U7" s="183" t="s">
        <v>21</v>
      </c>
      <c r="V7" s="135" t="s">
        <v>20</v>
      </c>
      <c r="W7" s="130" t="s">
        <v>20</v>
      </c>
      <c r="X7" s="129" t="s">
        <v>22</v>
      </c>
      <c r="Y7" s="129" t="s">
        <v>22</v>
      </c>
      <c r="Z7" s="130" t="s">
        <v>22</v>
      </c>
      <c r="AA7" s="131" t="s">
        <v>118</v>
      </c>
      <c r="AB7" s="132" t="s">
        <v>22</v>
      </c>
      <c r="AC7" s="132" t="s">
        <v>22</v>
      </c>
      <c r="AD7" s="134" t="s">
        <v>22</v>
      </c>
      <c r="AE7" s="127" t="s">
        <v>20</v>
      </c>
      <c r="AF7" s="142" t="s">
        <v>20</v>
      </c>
      <c r="AH7" s="495" t="s">
        <v>215</v>
      </c>
      <c r="AI7" s="496"/>
      <c r="AJ7" s="491" t="s">
        <v>2</v>
      </c>
      <c r="AK7" s="491" t="s">
        <v>3</v>
      </c>
      <c r="AL7" s="491" t="s">
        <v>4</v>
      </c>
      <c r="AM7" s="491" t="s">
        <v>204</v>
      </c>
      <c r="AN7" s="491" t="s">
        <v>5</v>
      </c>
      <c r="AO7" s="491" t="s">
        <v>205</v>
      </c>
      <c r="AP7" s="491" t="s">
        <v>216</v>
      </c>
      <c r="AQ7" s="491" t="s">
        <v>217</v>
      </c>
      <c r="AR7" s="491" t="s">
        <v>218</v>
      </c>
      <c r="AS7" s="491" t="s">
        <v>219</v>
      </c>
      <c r="AT7" s="491" t="s">
        <v>206</v>
      </c>
      <c r="AU7" s="491" t="s">
        <v>207</v>
      </c>
    </row>
    <row r="8" spans="1:47" ht="28" customHeight="1" x14ac:dyDescent="0.2">
      <c r="B8" s="441" t="s">
        <v>23</v>
      </c>
      <c r="C8" s="442"/>
      <c r="D8" s="445" t="s">
        <v>24</v>
      </c>
      <c r="E8" s="446"/>
      <c r="F8" s="179">
        <v>40</v>
      </c>
      <c r="G8" s="178">
        <f>ROUND($F$8/100*AJ10,0)</f>
        <v>137</v>
      </c>
      <c r="H8" s="154">
        <f>ROUND($F$8/100*AK10,1)</f>
        <v>2.1</v>
      </c>
      <c r="I8" s="154">
        <f>ROUND($F$8/100*AL10,1)</f>
        <v>0.3</v>
      </c>
      <c r="J8" s="154">
        <f t="shared" ref="J8:P8" si="0">ROUND($F$8/100*AM10,0)</f>
        <v>36</v>
      </c>
      <c r="K8" s="154">
        <f t="shared" si="0"/>
        <v>2</v>
      </c>
      <c r="L8" s="154">
        <f>ROUND($F$8/100*AO10,1)</f>
        <v>0.3</v>
      </c>
      <c r="M8" s="154">
        <f t="shared" si="0"/>
        <v>0</v>
      </c>
      <c r="N8" s="154">
        <f>ROUND($F$8/100*AQ10,2)</f>
        <v>0.03</v>
      </c>
      <c r="O8" s="154">
        <f>ROUND($F$8/100*AR10,2)</f>
        <v>0.01</v>
      </c>
      <c r="P8" s="154">
        <f t="shared" si="0"/>
        <v>0</v>
      </c>
      <c r="Q8" s="154">
        <f>ROUND($F$8/100*AT10,1)</f>
        <v>0.2</v>
      </c>
      <c r="R8" s="155">
        <f>ROUND($F$8/100*AU10,1)</f>
        <v>0</v>
      </c>
      <c r="S8" s="1"/>
      <c r="T8" s="186">
        <v>50</v>
      </c>
      <c r="U8" s="178">
        <f>ROUND($T$8/100*AJ10,0)</f>
        <v>171</v>
      </c>
      <c r="V8" s="154">
        <f>ROUND($T$8/100*AK10,1)</f>
        <v>2.7</v>
      </c>
      <c r="W8" s="154">
        <f>ROUND($T$8/100*AL10,1)</f>
        <v>0.4</v>
      </c>
      <c r="X8" s="154">
        <f t="shared" ref="X8:AD8" si="1">ROUND($T$8/100*AM10,0)</f>
        <v>45</v>
      </c>
      <c r="Y8" s="154">
        <f t="shared" si="1"/>
        <v>3</v>
      </c>
      <c r="Z8" s="154">
        <f>ROUND($T$8/100*AO10,1)</f>
        <v>0.4</v>
      </c>
      <c r="AA8" s="154">
        <f t="shared" si="1"/>
        <v>0</v>
      </c>
      <c r="AB8" s="154">
        <f>ROUND($T$8/100*AQ10,2)</f>
        <v>0.04</v>
      </c>
      <c r="AC8" s="154">
        <f>ROUND($T$8/100*AR10,2)</f>
        <v>0.01</v>
      </c>
      <c r="AD8" s="154">
        <f t="shared" si="1"/>
        <v>0</v>
      </c>
      <c r="AE8" s="154">
        <f>ROUND($T$8/100*AT10,1)</f>
        <v>0.3</v>
      </c>
      <c r="AF8" s="156">
        <f>ROUND($T$8/100*AU10,1)</f>
        <v>0</v>
      </c>
      <c r="AH8" s="497"/>
      <c r="AI8" s="498"/>
      <c r="AJ8" s="492"/>
      <c r="AK8" s="492"/>
      <c r="AL8" s="492"/>
      <c r="AM8" s="492"/>
      <c r="AN8" s="492"/>
      <c r="AO8" s="492"/>
      <c r="AP8" s="492"/>
      <c r="AQ8" s="492"/>
      <c r="AR8" s="492"/>
      <c r="AS8" s="492"/>
      <c r="AT8" s="492"/>
      <c r="AU8" s="492"/>
    </row>
    <row r="9" spans="1:47" ht="28" customHeight="1" x14ac:dyDescent="0.2">
      <c r="B9" s="443"/>
      <c r="C9" s="444"/>
      <c r="D9" s="447" t="s">
        <v>25</v>
      </c>
      <c r="E9" s="448"/>
      <c r="F9" s="180">
        <v>0</v>
      </c>
      <c r="G9" s="178">
        <f>ROUND($F$9/100*AJ11,0)</f>
        <v>0</v>
      </c>
      <c r="H9" s="154">
        <f>ROUND($F$9/100*AK11,1)</f>
        <v>0</v>
      </c>
      <c r="I9" s="154">
        <f>ROUND($F$9/100*AL11,1)</f>
        <v>0</v>
      </c>
      <c r="J9" s="154">
        <f t="shared" ref="J9:P9" si="2">ROUND($F$9/100*AM11,0)</f>
        <v>0</v>
      </c>
      <c r="K9" s="154">
        <f t="shared" si="2"/>
        <v>0</v>
      </c>
      <c r="L9" s="154">
        <f>ROUND($F$9/100*AO11,1)</f>
        <v>0</v>
      </c>
      <c r="M9" s="154">
        <f t="shared" si="2"/>
        <v>0</v>
      </c>
      <c r="N9" s="154">
        <f>ROUND($F$9/100*AQ11,2)</f>
        <v>0</v>
      </c>
      <c r="O9" s="154">
        <f>ROUND($F$9/100*AR11,2)</f>
        <v>0</v>
      </c>
      <c r="P9" s="154">
        <f t="shared" si="2"/>
        <v>0</v>
      </c>
      <c r="Q9" s="154">
        <f>ROUND($F$9/100*AT11,1)</f>
        <v>0</v>
      </c>
      <c r="R9" s="156">
        <f>ROUND($F$9/100*AU11,1)</f>
        <v>0</v>
      </c>
      <c r="S9" s="1"/>
      <c r="T9" s="187">
        <v>0</v>
      </c>
      <c r="U9" s="178">
        <f>ROUND($T$9/100*AJ11,0)</f>
        <v>0</v>
      </c>
      <c r="V9" s="154">
        <f>ROUND($T$9/100*AK11,1)</f>
        <v>0</v>
      </c>
      <c r="W9" s="154">
        <f>ROUND($T$9/100*AL11,1)</f>
        <v>0</v>
      </c>
      <c r="X9" s="154">
        <f t="shared" ref="X9:AD9" si="3">ROUND($T$9/100*AM11,0)</f>
        <v>0</v>
      </c>
      <c r="Y9" s="154">
        <f t="shared" si="3"/>
        <v>0</v>
      </c>
      <c r="Z9" s="154">
        <f>ROUND($T$9/100*AO11,1)</f>
        <v>0</v>
      </c>
      <c r="AA9" s="154">
        <f t="shared" si="3"/>
        <v>0</v>
      </c>
      <c r="AB9" s="154">
        <f>ROUND($T$9/100*AQ11,2)</f>
        <v>0</v>
      </c>
      <c r="AC9" s="154">
        <f>ROUND($T$9/100*AR11,2)</f>
        <v>0</v>
      </c>
      <c r="AD9" s="154">
        <f t="shared" si="3"/>
        <v>0</v>
      </c>
      <c r="AE9" s="154">
        <f>ROUND($T$9/100*AT11,1)</f>
        <v>0</v>
      </c>
      <c r="AF9" s="156">
        <f>ROUND($T$9/100*AU11,1)</f>
        <v>0</v>
      </c>
      <c r="AH9" s="489" t="s">
        <v>208</v>
      </c>
      <c r="AI9" s="490"/>
      <c r="AJ9" s="107" t="s">
        <v>209</v>
      </c>
      <c r="AK9" s="107" t="s">
        <v>20</v>
      </c>
      <c r="AL9" s="107" t="s">
        <v>20</v>
      </c>
      <c r="AM9" s="107" t="s">
        <v>210</v>
      </c>
      <c r="AN9" s="107" t="s">
        <v>22</v>
      </c>
      <c r="AO9" s="107" t="s">
        <v>22</v>
      </c>
      <c r="AP9" s="107" t="s">
        <v>220</v>
      </c>
      <c r="AQ9" s="107" t="s">
        <v>210</v>
      </c>
      <c r="AR9" s="107" t="s">
        <v>210</v>
      </c>
      <c r="AS9" s="107" t="s">
        <v>22</v>
      </c>
      <c r="AT9" s="107" t="s">
        <v>20</v>
      </c>
      <c r="AU9" s="107" t="s">
        <v>211</v>
      </c>
    </row>
    <row r="10" spans="1:47" ht="28" customHeight="1" x14ac:dyDescent="0.2">
      <c r="B10" s="443"/>
      <c r="C10" s="444"/>
      <c r="D10" s="447" t="s">
        <v>26</v>
      </c>
      <c r="E10" s="448"/>
      <c r="F10" s="180">
        <v>4</v>
      </c>
      <c r="G10" s="178">
        <f>ROUND($F$10/100*AJ12,0)</f>
        <v>9</v>
      </c>
      <c r="H10" s="154">
        <f>ROUND($F$10/100*AK12,1)</f>
        <v>0.2</v>
      </c>
      <c r="I10" s="154">
        <f>ROUND($F$10/100*AL12,1)</f>
        <v>0</v>
      </c>
      <c r="J10" s="154">
        <f t="shared" ref="J10:P10" si="4">ROUND($F$10/100*AM12,0)</f>
        <v>4</v>
      </c>
      <c r="K10" s="154">
        <f t="shared" si="4"/>
        <v>1</v>
      </c>
      <c r="L10" s="154">
        <f>ROUND($F$10/100*AO12,1)</f>
        <v>0</v>
      </c>
      <c r="M10" s="154">
        <f t="shared" si="4"/>
        <v>0</v>
      </c>
      <c r="N10" s="154">
        <f>ROUND($F$10/100*AQ12,2)</f>
        <v>0</v>
      </c>
      <c r="O10" s="154">
        <f>ROUND($F$10/100*AR12,2)</f>
        <v>0</v>
      </c>
      <c r="P10" s="154">
        <f t="shared" si="4"/>
        <v>0</v>
      </c>
      <c r="Q10" s="154">
        <f>ROUND($F$10/100*AT12,1)</f>
        <v>0.1</v>
      </c>
      <c r="R10" s="156">
        <f>ROUND($F$10/100*AU12,1)</f>
        <v>0</v>
      </c>
      <c r="S10" s="1"/>
      <c r="T10" s="187">
        <v>5</v>
      </c>
      <c r="U10" s="178">
        <f>ROUND($T$10/100*AJ12,0)</f>
        <v>11</v>
      </c>
      <c r="V10" s="154">
        <f>ROUND($T$10/100*AK12,1)</f>
        <v>0.3</v>
      </c>
      <c r="W10" s="154">
        <f>ROUND($T$10/100*AL12,1)</f>
        <v>0.1</v>
      </c>
      <c r="X10" s="154">
        <f t="shared" ref="X10:AD10" si="5">ROUND($T$10/100*AM12,0)</f>
        <v>5</v>
      </c>
      <c r="Y10" s="154">
        <f t="shared" si="5"/>
        <v>1</v>
      </c>
      <c r="Z10" s="154">
        <f>ROUND($T$10/100*AO12,1)</f>
        <v>0</v>
      </c>
      <c r="AA10" s="154">
        <f t="shared" si="5"/>
        <v>0</v>
      </c>
      <c r="AB10" s="154">
        <f>ROUND($T$10/100*AQ12,2)</f>
        <v>0</v>
      </c>
      <c r="AC10" s="154">
        <f>ROUND($T$10/100*AR12,2)</f>
        <v>0</v>
      </c>
      <c r="AD10" s="154">
        <f t="shared" si="5"/>
        <v>0</v>
      </c>
      <c r="AE10" s="154">
        <f>ROUND($T$10/100*AT12,1)</f>
        <v>0.1</v>
      </c>
      <c r="AF10" s="156">
        <f>ROUND($T$10/100*AU12,1)</f>
        <v>0</v>
      </c>
      <c r="AH10" s="234" t="s">
        <v>13</v>
      </c>
      <c r="AI10" s="137" t="s">
        <v>24</v>
      </c>
      <c r="AJ10" s="137">
        <v>342</v>
      </c>
      <c r="AK10" s="137">
        <v>5.3</v>
      </c>
      <c r="AL10" s="137">
        <v>0.8</v>
      </c>
      <c r="AM10" s="137">
        <v>89</v>
      </c>
      <c r="AN10" s="137">
        <v>5</v>
      </c>
      <c r="AO10" s="137">
        <v>0.8</v>
      </c>
      <c r="AP10" s="137">
        <v>0</v>
      </c>
      <c r="AQ10" s="137">
        <v>0.08</v>
      </c>
      <c r="AR10" s="137">
        <v>0.02</v>
      </c>
      <c r="AS10" s="137">
        <v>0</v>
      </c>
      <c r="AT10" s="137">
        <v>0.5</v>
      </c>
      <c r="AU10" s="137">
        <v>0</v>
      </c>
    </row>
    <row r="11" spans="1:47" ht="28" customHeight="1" x14ac:dyDescent="0.2">
      <c r="B11" s="474" t="s">
        <v>27</v>
      </c>
      <c r="C11" s="475"/>
      <c r="D11" s="475"/>
      <c r="E11" s="448"/>
      <c r="F11" s="180">
        <v>10</v>
      </c>
      <c r="G11" s="178">
        <f>ROUND($F$11/100*AJ13,0)</f>
        <v>9</v>
      </c>
      <c r="H11" s="154">
        <f>ROUND($F$11/100*AK13,1)</f>
        <v>0.1</v>
      </c>
      <c r="I11" s="154">
        <f>ROUND($F$11/100*AL13,1)</f>
        <v>0</v>
      </c>
      <c r="J11" s="154">
        <f t="shared" ref="J11:P11" si="6">ROUND($F$11/100*AM13,0)</f>
        <v>37</v>
      </c>
      <c r="K11" s="154">
        <f t="shared" si="6"/>
        <v>2</v>
      </c>
      <c r="L11" s="154">
        <f>ROUND($F$11/100*AO13,1)</f>
        <v>0.1</v>
      </c>
      <c r="M11" s="154">
        <f t="shared" si="6"/>
        <v>0</v>
      </c>
      <c r="N11" s="154">
        <f>ROUND($F$11/100*AQ13,2)</f>
        <v>0.01</v>
      </c>
      <c r="O11" s="154">
        <f>ROUND($F$11/100*AR13,2)</f>
        <v>0</v>
      </c>
      <c r="P11" s="154">
        <f t="shared" si="6"/>
        <v>2</v>
      </c>
      <c r="Q11" s="154">
        <f>ROUND($F$11/100*AT13,1)</f>
        <v>0.6</v>
      </c>
      <c r="R11" s="156">
        <f>ROUND($F$11/100*AU13,1)</f>
        <v>0</v>
      </c>
      <c r="S11" s="1"/>
      <c r="T11" s="187">
        <v>12</v>
      </c>
      <c r="U11" s="178">
        <f>ROUND($T$11/100*AJ13,0)</f>
        <v>11</v>
      </c>
      <c r="V11" s="154">
        <f>ROUND($T$11/100*AK13,1)</f>
        <v>0.1</v>
      </c>
      <c r="W11" s="154">
        <f>ROUND($T$11/100*AL13,1)</f>
        <v>0</v>
      </c>
      <c r="X11" s="154">
        <f t="shared" ref="X11:AD11" si="7">ROUND($T$11/100*AM13,0)</f>
        <v>45</v>
      </c>
      <c r="Y11" s="154">
        <f t="shared" si="7"/>
        <v>2</v>
      </c>
      <c r="Z11" s="154">
        <f>ROUND($T$11/100*AO13,1)</f>
        <v>0.1</v>
      </c>
      <c r="AA11" s="154">
        <f t="shared" si="7"/>
        <v>0</v>
      </c>
      <c r="AB11" s="154">
        <f>ROUND($T$11/100*AQ13,2)</f>
        <v>0.01</v>
      </c>
      <c r="AC11" s="154">
        <f>ROUND($T$11/100*AR13,2)</f>
        <v>0</v>
      </c>
      <c r="AD11" s="154">
        <f t="shared" si="7"/>
        <v>3</v>
      </c>
      <c r="AE11" s="154">
        <f>ROUND($T$11/100*AT13,1)</f>
        <v>0.7</v>
      </c>
      <c r="AF11" s="156">
        <f>ROUND($T$11/100*AU13,1)</f>
        <v>0</v>
      </c>
      <c r="AH11" s="493"/>
      <c r="AI11" s="137" t="s">
        <v>25</v>
      </c>
      <c r="AJ11" s="137">
        <v>285</v>
      </c>
      <c r="AK11" s="137">
        <v>7.9</v>
      </c>
      <c r="AL11" s="137">
        <v>6.6</v>
      </c>
      <c r="AM11" s="137">
        <v>105</v>
      </c>
      <c r="AN11" s="137">
        <v>35</v>
      </c>
      <c r="AO11" s="137">
        <v>0.7</v>
      </c>
      <c r="AP11" s="137">
        <v>0</v>
      </c>
      <c r="AQ11" s="137">
        <v>7.0000000000000007E-2</v>
      </c>
      <c r="AR11" s="137">
        <v>0.04</v>
      </c>
      <c r="AS11" s="137">
        <v>0</v>
      </c>
      <c r="AT11" s="137">
        <v>2.7</v>
      </c>
      <c r="AU11" s="137">
        <v>1</v>
      </c>
    </row>
    <row r="12" spans="1:47" ht="28" customHeight="1" x14ac:dyDescent="0.2">
      <c r="B12" s="474" t="s">
        <v>28</v>
      </c>
      <c r="C12" s="475"/>
      <c r="D12" s="475"/>
      <c r="E12" s="448"/>
      <c r="F12" s="180">
        <v>4</v>
      </c>
      <c r="G12" s="178">
        <f>ROUND($F$12/100*AJ14,0)</f>
        <v>14</v>
      </c>
      <c r="H12" s="154">
        <f>ROUND($F$12/100*AK14,1)</f>
        <v>0</v>
      </c>
      <c r="I12" s="154">
        <f>ROUND($F$12/100*AL14,1)</f>
        <v>0</v>
      </c>
      <c r="J12" s="154">
        <f t="shared" ref="J12:P12" si="8">ROUND($F$12/100*AM14,0)</f>
        <v>1</v>
      </c>
      <c r="K12" s="154">
        <f t="shared" si="8"/>
        <v>0</v>
      </c>
      <c r="L12" s="154">
        <f>ROUND($F$12/100*AO14,1)</f>
        <v>0</v>
      </c>
      <c r="M12" s="154">
        <f t="shared" si="8"/>
        <v>0</v>
      </c>
      <c r="N12" s="154">
        <f>ROUND($F$12/100*AQ14,2)</f>
        <v>0</v>
      </c>
      <c r="O12" s="154">
        <f>ROUND($F$12/100*AR14,2)</f>
        <v>0</v>
      </c>
      <c r="P12" s="154">
        <f t="shared" si="8"/>
        <v>0</v>
      </c>
      <c r="Q12" s="154">
        <f>ROUND($F$12/100*AT14,1)</f>
        <v>0</v>
      </c>
      <c r="R12" s="156">
        <f>ROUND($F$12/100*AU14,1)</f>
        <v>0</v>
      </c>
      <c r="S12" s="1"/>
      <c r="T12" s="187">
        <v>4</v>
      </c>
      <c r="U12" s="178">
        <f>ROUND($T$12/100*AJ14,0)</f>
        <v>14</v>
      </c>
      <c r="V12" s="154">
        <f>ROUND($T$12/100*AK14,1)</f>
        <v>0</v>
      </c>
      <c r="W12" s="154">
        <f>ROUND($T$12/100*AL14,1)</f>
        <v>0</v>
      </c>
      <c r="X12" s="154">
        <f t="shared" ref="X12:AD12" si="9">ROUND($T$12/100*AM14,0)</f>
        <v>1</v>
      </c>
      <c r="Y12" s="154">
        <f t="shared" si="9"/>
        <v>0</v>
      </c>
      <c r="Z12" s="154">
        <f>ROUND($T$12/100*AO14,1)</f>
        <v>0</v>
      </c>
      <c r="AA12" s="154">
        <f t="shared" si="9"/>
        <v>0</v>
      </c>
      <c r="AB12" s="154">
        <f>ROUND($T$12/100*AQ14,2)</f>
        <v>0</v>
      </c>
      <c r="AC12" s="154">
        <f>ROUND($T$12/100*AR14,2)</f>
        <v>0</v>
      </c>
      <c r="AD12" s="154">
        <f t="shared" si="9"/>
        <v>0</v>
      </c>
      <c r="AE12" s="154">
        <f>ROUND($T$12/100*AT14,1)</f>
        <v>0</v>
      </c>
      <c r="AF12" s="170">
        <f>ROUND($T$12/100*AU14,1)</f>
        <v>0</v>
      </c>
      <c r="AH12" s="235"/>
      <c r="AI12" s="137" t="s">
        <v>26</v>
      </c>
      <c r="AJ12" s="137">
        <v>219</v>
      </c>
      <c r="AK12" s="137">
        <v>5.6</v>
      </c>
      <c r="AL12" s="137">
        <v>1.1000000000000001</v>
      </c>
      <c r="AM12" s="137">
        <v>96</v>
      </c>
      <c r="AN12" s="137">
        <v>27</v>
      </c>
      <c r="AO12" s="137">
        <v>0.6</v>
      </c>
      <c r="AP12" s="137">
        <v>1</v>
      </c>
      <c r="AQ12" s="137">
        <v>0.06</v>
      </c>
      <c r="AR12" s="137">
        <v>0.03</v>
      </c>
      <c r="AS12" s="137">
        <v>0</v>
      </c>
      <c r="AT12" s="137">
        <v>2.7</v>
      </c>
      <c r="AU12" s="137">
        <v>0.3</v>
      </c>
    </row>
    <row r="13" spans="1:47" ht="28" customHeight="1" x14ac:dyDescent="0.2">
      <c r="B13" s="474" t="s">
        <v>29</v>
      </c>
      <c r="C13" s="475"/>
      <c r="D13" s="475"/>
      <c r="E13" s="448"/>
      <c r="F13" s="180">
        <v>6</v>
      </c>
      <c r="G13" s="178">
        <f>ROUND($F$13/100*AJ15,0)</f>
        <v>45</v>
      </c>
      <c r="H13" s="154">
        <f>ROUND($F$13/100*AK15,1)</f>
        <v>0.2</v>
      </c>
      <c r="I13" s="154">
        <f>ROUND($F$13/100*AL15,1)</f>
        <v>4.7</v>
      </c>
      <c r="J13" s="154">
        <f t="shared" ref="J13:P13" si="10">ROUND($F$13/100*AM15,0)</f>
        <v>5</v>
      </c>
      <c r="K13" s="154">
        <f t="shared" si="10"/>
        <v>7</v>
      </c>
      <c r="L13" s="154">
        <f>ROUND($F$13/100*AO15,1)</f>
        <v>0.1</v>
      </c>
      <c r="M13" s="154">
        <f t="shared" si="10"/>
        <v>4</v>
      </c>
      <c r="N13" s="154">
        <f>ROUND($F$13/100*AQ15,2)</f>
        <v>0</v>
      </c>
      <c r="O13" s="154">
        <f>ROUND($F$13/100*AR15,2)</f>
        <v>0</v>
      </c>
      <c r="P13" s="154">
        <f t="shared" si="10"/>
        <v>0</v>
      </c>
      <c r="Q13" s="154">
        <f>ROUND($F$13/100*AT15,1)</f>
        <v>0.1</v>
      </c>
      <c r="R13" s="156">
        <f>ROUND($F$13/100*AU15,1)</f>
        <v>0.1</v>
      </c>
      <c r="S13" s="1"/>
      <c r="T13" s="187">
        <v>7</v>
      </c>
      <c r="U13" s="178">
        <f>ROUND($T$13/100*AJ15,0)</f>
        <v>52</v>
      </c>
      <c r="V13" s="154">
        <f>ROUND($T$13/100*AK15,1)</f>
        <v>0.2</v>
      </c>
      <c r="W13" s="154">
        <f>ROUND($T$13/100*AL15,1)</f>
        <v>5.4</v>
      </c>
      <c r="X13" s="154">
        <f t="shared" ref="X13:AD13" si="11">ROUND($T$13/100*AM15,0)</f>
        <v>5</v>
      </c>
      <c r="Y13" s="154">
        <f t="shared" si="11"/>
        <v>8</v>
      </c>
      <c r="Z13" s="154">
        <f>ROUND($T$13/100*AO15,1)</f>
        <v>0.1</v>
      </c>
      <c r="AA13" s="154">
        <f t="shared" si="11"/>
        <v>4</v>
      </c>
      <c r="AB13" s="154">
        <f>ROUND($T$13/100*AQ15,2)</f>
        <v>0</v>
      </c>
      <c r="AC13" s="154">
        <f>ROUND($T$13/100*AR15,2)</f>
        <v>0</v>
      </c>
      <c r="AD13" s="154">
        <f t="shared" si="11"/>
        <v>0</v>
      </c>
      <c r="AE13" s="154">
        <f>ROUND($T$13/100*AT15,1)</f>
        <v>0.1</v>
      </c>
      <c r="AF13" s="156">
        <f>ROUND($T$13/100*AU15,1)</f>
        <v>0.1</v>
      </c>
      <c r="AH13" s="489" t="s">
        <v>27</v>
      </c>
      <c r="AI13" s="490"/>
      <c r="AJ13" s="137">
        <v>90</v>
      </c>
      <c r="AK13" s="138">
        <v>1</v>
      </c>
      <c r="AL13" s="137">
        <v>0.1</v>
      </c>
      <c r="AM13" s="137">
        <v>373</v>
      </c>
      <c r="AN13" s="137">
        <v>19</v>
      </c>
      <c r="AO13" s="137">
        <v>0.5</v>
      </c>
      <c r="AP13" s="137">
        <v>1</v>
      </c>
      <c r="AQ13" s="137">
        <v>0.08</v>
      </c>
      <c r="AR13" s="137">
        <v>0.03</v>
      </c>
      <c r="AS13" s="137">
        <v>22</v>
      </c>
      <c r="AT13" s="137">
        <v>5.6</v>
      </c>
      <c r="AU13" s="137">
        <v>0</v>
      </c>
    </row>
    <row r="14" spans="1:47" ht="28" customHeight="1" x14ac:dyDescent="0.2">
      <c r="B14" s="474" t="s">
        <v>30</v>
      </c>
      <c r="C14" s="475"/>
      <c r="D14" s="475"/>
      <c r="E14" s="448"/>
      <c r="F14" s="180">
        <v>15</v>
      </c>
      <c r="G14" s="178">
        <f>ROUND($F$14/100*AJ16,0)</f>
        <v>18</v>
      </c>
      <c r="H14" s="154">
        <f>ROUND($F$14/100*AK16,1)</f>
        <v>1.3</v>
      </c>
      <c r="I14" s="154">
        <f>ROUND($F$14/100*AL16,1)</f>
        <v>1.1000000000000001</v>
      </c>
      <c r="J14" s="154">
        <f t="shared" ref="J14:P14" si="12">ROUND($F$14/100*AM16,0)</f>
        <v>32</v>
      </c>
      <c r="K14" s="154">
        <f t="shared" si="12"/>
        <v>19</v>
      </c>
      <c r="L14" s="154">
        <f>ROUND($F$14/100*AO16,1)</f>
        <v>0.3</v>
      </c>
      <c r="M14" s="154">
        <f t="shared" si="12"/>
        <v>0</v>
      </c>
      <c r="N14" s="154">
        <f>ROUND($F$14/100*AQ16,2)</f>
        <v>0.01</v>
      </c>
      <c r="O14" s="154">
        <f>ROUND($F$14/100*AR16,2)</f>
        <v>0.01</v>
      </c>
      <c r="P14" s="154">
        <f t="shared" si="12"/>
        <v>0</v>
      </c>
      <c r="Q14" s="154">
        <f>ROUND($F$14/100*AT16,1)</f>
        <v>0.3</v>
      </c>
      <c r="R14" s="156">
        <f>ROUND($F$14/100*AU16,1)</f>
        <v>0.2</v>
      </c>
      <c r="S14" s="1"/>
      <c r="T14" s="187">
        <v>20</v>
      </c>
      <c r="U14" s="178">
        <f>ROUND($T$14/100*AJ16,0)</f>
        <v>24</v>
      </c>
      <c r="V14" s="154">
        <f>ROUND($T$14/100*AK16,1)</f>
        <v>1.8</v>
      </c>
      <c r="W14" s="154">
        <f>ROUND($T$14/100*AL16,1)</f>
        <v>1.4</v>
      </c>
      <c r="X14" s="154">
        <f t="shared" ref="X14:AD14" si="13">ROUND($T$14/100*AM16,0)</f>
        <v>42</v>
      </c>
      <c r="Y14" s="154">
        <f t="shared" si="13"/>
        <v>25</v>
      </c>
      <c r="Z14" s="154">
        <f>ROUND($T$14/100*AO16,1)</f>
        <v>0.4</v>
      </c>
      <c r="AA14" s="154">
        <f t="shared" si="13"/>
        <v>0</v>
      </c>
      <c r="AB14" s="154">
        <f>ROUND($T$14/100*AQ16,2)</f>
        <v>0.01</v>
      </c>
      <c r="AC14" s="154">
        <f>ROUND($T$14/100*AR16,2)</f>
        <v>0.01</v>
      </c>
      <c r="AD14" s="154">
        <f t="shared" si="13"/>
        <v>0</v>
      </c>
      <c r="AE14" s="154">
        <f>ROUND($T$14/100*AT16,1)</f>
        <v>0.4</v>
      </c>
      <c r="AF14" s="156">
        <f>ROUND($T$14/100*AU16,1)</f>
        <v>0.3</v>
      </c>
      <c r="AH14" s="489" t="s">
        <v>28</v>
      </c>
      <c r="AI14" s="490"/>
      <c r="AJ14" s="137">
        <v>361</v>
      </c>
      <c r="AK14" s="137">
        <v>0.4</v>
      </c>
      <c r="AL14" s="137">
        <v>0</v>
      </c>
      <c r="AM14" s="137">
        <v>30</v>
      </c>
      <c r="AN14" s="137">
        <v>5</v>
      </c>
      <c r="AO14" s="137">
        <v>0.2</v>
      </c>
      <c r="AP14" s="137">
        <v>0</v>
      </c>
      <c r="AQ14" s="137">
        <v>0</v>
      </c>
      <c r="AR14" s="137">
        <v>0</v>
      </c>
      <c r="AS14" s="137">
        <v>0</v>
      </c>
      <c r="AT14" s="137">
        <v>0.6</v>
      </c>
      <c r="AU14" s="137">
        <v>0</v>
      </c>
    </row>
    <row r="15" spans="1:47" ht="28" customHeight="1" x14ac:dyDescent="0.2">
      <c r="B15" s="474" t="s">
        <v>31</v>
      </c>
      <c r="C15" s="475"/>
      <c r="D15" s="475"/>
      <c r="E15" s="448"/>
      <c r="F15" s="180">
        <v>50</v>
      </c>
      <c r="G15" s="178">
        <f>ROUND($F$15/100*AJ17,0)</f>
        <v>32</v>
      </c>
      <c r="H15" s="154">
        <f>ROUND($F$15/100*AK17,1)</f>
        <v>0.2</v>
      </c>
      <c r="I15" s="154">
        <f>ROUND($F$15/100*AL17,1)</f>
        <v>0</v>
      </c>
      <c r="J15" s="154">
        <f t="shared" ref="J15:P15" si="14">ROUND($F$15/100*AM17,0)</f>
        <v>109</v>
      </c>
      <c r="K15" s="154">
        <f t="shared" si="14"/>
        <v>5</v>
      </c>
      <c r="L15" s="154">
        <f>ROUND($F$15/100*AO17,1)</f>
        <v>0.2</v>
      </c>
      <c r="M15" s="154">
        <f t="shared" si="14"/>
        <v>7</v>
      </c>
      <c r="N15" s="154">
        <f>ROUND($F$15/100*AQ17,2)</f>
        <v>0.02</v>
      </c>
      <c r="O15" s="154">
        <f>ROUND($F$15/100*AR17,2)</f>
        <v>0.01</v>
      </c>
      <c r="P15" s="154">
        <f t="shared" si="14"/>
        <v>13</v>
      </c>
      <c r="Q15" s="154">
        <f>ROUND($F$15/100*AT17,1)</f>
        <v>0.5</v>
      </c>
      <c r="R15" s="156">
        <f>ROUND($F$15/100*AU17,1)</f>
        <v>0</v>
      </c>
      <c r="S15" s="1"/>
      <c r="T15" s="187">
        <v>50</v>
      </c>
      <c r="U15" s="178">
        <f>ROUND($T$15/100*AJ17,0)</f>
        <v>32</v>
      </c>
      <c r="V15" s="154">
        <f>ROUND($T$15/100*AK17,1)</f>
        <v>0.2</v>
      </c>
      <c r="W15" s="154">
        <f>ROUND($T$15/100*AL17,1)</f>
        <v>0</v>
      </c>
      <c r="X15" s="154">
        <f t="shared" ref="X15:AD15" si="15">ROUND($T$15/100*AM17,0)</f>
        <v>109</v>
      </c>
      <c r="Y15" s="154">
        <f t="shared" si="15"/>
        <v>5</v>
      </c>
      <c r="Z15" s="154">
        <f>ROUND($T$15/100*AO17,1)</f>
        <v>0.2</v>
      </c>
      <c r="AA15" s="154">
        <f t="shared" si="15"/>
        <v>7</v>
      </c>
      <c r="AB15" s="154">
        <f>ROUND($T$15/100*AQ17,2)</f>
        <v>0.02</v>
      </c>
      <c r="AC15" s="154">
        <f>ROUND($T$15/100*AR17,2)</f>
        <v>0.01</v>
      </c>
      <c r="AD15" s="154">
        <f t="shared" si="15"/>
        <v>13</v>
      </c>
      <c r="AE15" s="154">
        <f>ROUND($T$15/100*AT17,1)</f>
        <v>0.5</v>
      </c>
      <c r="AF15" s="156">
        <f>ROUND($T$15/100*AU17,1)</f>
        <v>0</v>
      </c>
      <c r="AH15" s="489" t="s">
        <v>29</v>
      </c>
      <c r="AI15" s="490"/>
      <c r="AJ15" s="137">
        <v>749</v>
      </c>
      <c r="AK15" s="137">
        <v>2.5</v>
      </c>
      <c r="AL15" s="137">
        <v>77.599999999999994</v>
      </c>
      <c r="AM15" s="137">
        <v>78</v>
      </c>
      <c r="AN15" s="137">
        <v>115</v>
      </c>
      <c r="AO15" s="137">
        <v>1.2</v>
      </c>
      <c r="AP15" s="137">
        <v>61</v>
      </c>
      <c r="AQ15" s="137">
        <v>0.05</v>
      </c>
      <c r="AR15" s="137">
        <v>0.04</v>
      </c>
      <c r="AS15" s="137">
        <v>0</v>
      </c>
      <c r="AT15" s="137">
        <v>1.6</v>
      </c>
      <c r="AU15" s="137">
        <v>1.8</v>
      </c>
    </row>
    <row r="16" spans="1:47" ht="28" customHeight="1" x14ac:dyDescent="0.2">
      <c r="B16" s="474" t="s">
        <v>32</v>
      </c>
      <c r="C16" s="475"/>
      <c r="D16" s="475"/>
      <c r="E16" s="448"/>
      <c r="F16" s="180">
        <v>35</v>
      </c>
      <c r="G16" s="178">
        <f>ROUND($F$16/100*AJ18,0)</f>
        <v>9</v>
      </c>
      <c r="H16" s="154">
        <f>ROUND($F$16/100*AK18,1)</f>
        <v>0.3</v>
      </c>
      <c r="I16" s="154">
        <f>ROUND($F$16/100*AL18,1)</f>
        <v>0</v>
      </c>
      <c r="J16" s="154">
        <f t="shared" ref="J16:P16" si="16">ROUND($F$16/100*AM18,0)</f>
        <v>124</v>
      </c>
      <c r="K16" s="154">
        <f t="shared" si="16"/>
        <v>15</v>
      </c>
      <c r="L16" s="154">
        <f>ROUND($F$16/100*AO18,1)</f>
        <v>0.3</v>
      </c>
      <c r="M16" s="154">
        <f t="shared" si="16"/>
        <v>129</v>
      </c>
      <c r="N16" s="154">
        <f>ROUND($F$16/100*AQ18,2)</f>
        <v>0.02</v>
      </c>
      <c r="O16" s="154">
        <f>ROUND($F$16/100*AR18,2)</f>
        <v>0.03</v>
      </c>
      <c r="P16" s="154">
        <f t="shared" si="16"/>
        <v>10</v>
      </c>
      <c r="Q16" s="154">
        <f>ROUND($F$16/100*AT18,1)</f>
        <v>0.8</v>
      </c>
      <c r="R16" s="156">
        <f>ROUND($F$16/100*AU18,1)</f>
        <v>0</v>
      </c>
      <c r="S16" s="1"/>
      <c r="T16" s="187">
        <v>40</v>
      </c>
      <c r="U16" s="178">
        <f>ROUND($T$16/100*AJ18,0)</f>
        <v>11</v>
      </c>
      <c r="V16" s="154">
        <f>ROUND($T$16/100*AK18,1)</f>
        <v>0.4</v>
      </c>
      <c r="W16" s="154">
        <f>ROUND($T$16/100*AL18,1)</f>
        <v>0</v>
      </c>
      <c r="X16" s="154">
        <f t="shared" ref="X16:AD16" si="17">ROUND($T$16/100*AM18,0)</f>
        <v>141</v>
      </c>
      <c r="Y16" s="154">
        <f t="shared" si="17"/>
        <v>17</v>
      </c>
      <c r="Z16" s="154">
        <f>ROUND($T$16/100*AO18,1)</f>
        <v>0.3</v>
      </c>
      <c r="AA16" s="154">
        <f t="shared" si="17"/>
        <v>147</v>
      </c>
      <c r="AB16" s="154">
        <f>ROUND($T$16/100*AQ18,2)</f>
        <v>0.03</v>
      </c>
      <c r="AC16" s="154">
        <f>ROUND($T$16/100*AR18,2)</f>
        <v>0.03</v>
      </c>
      <c r="AD16" s="154">
        <f t="shared" si="17"/>
        <v>11</v>
      </c>
      <c r="AE16" s="154">
        <f>ROUND($T$16/100*AT18,1)</f>
        <v>0.9</v>
      </c>
      <c r="AF16" s="156">
        <f>ROUND($T$16/100*AU18,1)</f>
        <v>0</v>
      </c>
      <c r="AH16" s="489" t="s">
        <v>30</v>
      </c>
      <c r="AI16" s="490"/>
      <c r="AJ16" s="137">
        <v>122</v>
      </c>
      <c r="AK16" s="137">
        <v>8.8000000000000007</v>
      </c>
      <c r="AL16" s="137">
        <v>7.1</v>
      </c>
      <c r="AM16" s="137">
        <v>211</v>
      </c>
      <c r="AN16" s="137">
        <v>125</v>
      </c>
      <c r="AO16" s="137">
        <v>2.1</v>
      </c>
      <c r="AP16" s="137">
        <v>0</v>
      </c>
      <c r="AQ16" s="137">
        <v>0.05</v>
      </c>
      <c r="AR16" s="137">
        <v>0.04</v>
      </c>
      <c r="AS16" s="137">
        <v>0</v>
      </c>
      <c r="AT16" s="137">
        <v>2</v>
      </c>
      <c r="AU16" s="137">
        <v>1.5</v>
      </c>
    </row>
    <row r="17" spans="2:47" ht="28" customHeight="1" x14ac:dyDescent="0.2">
      <c r="B17" s="474" t="s">
        <v>33</v>
      </c>
      <c r="C17" s="475"/>
      <c r="D17" s="475"/>
      <c r="E17" s="448"/>
      <c r="F17" s="180">
        <v>50</v>
      </c>
      <c r="G17" s="178">
        <f>ROUND($F$17/100*AJ19,0)</f>
        <v>16</v>
      </c>
      <c r="H17" s="154">
        <f>ROUND($F$17/100*AK19,1)</f>
        <v>0.3</v>
      </c>
      <c r="I17" s="154">
        <f>ROUND($F$17/100*AL19,1)</f>
        <v>0</v>
      </c>
      <c r="J17" s="154">
        <f t="shared" ref="J17:P17" si="18">ROUND($F$17/100*AM19,0)</f>
        <v>103</v>
      </c>
      <c r="K17" s="154">
        <f t="shared" si="18"/>
        <v>11</v>
      </c>
      <c r="L17" s="154">
        <f>ROUND($F$17/100*AO19,1)</f>
        <v>0.2</v>
      </c>
      <c r="M17" s="154">
        <f t="shared" si="18"/>
        <v>2</v>
      </c>
      <c r="N17" s="154">
        <f>ROUND($F$17/100*AQ19,2)</f>
        <v>0.03</v>
      </c>
      <c r="O17" s="154">
        <f>ROUND($F$17/100*AR19,2)</f>
        <v>0.02</v>
      </c>
      <c r="P17" s="154">
        <f t="shared" si="18"/>
        <v>7</v>
      </c>
      <c r="Q17" s="154">
        <f>ROUND($F$17/100*AT19,1)</f>
        <v>0.9</v>
      </c>
      <c r="R17" s="156">
        <f>ROUND($F$17/100*AU19,1)</f>
        <v>0</v>
      </c>
      <c r="S17" s="1"/>
      <c r="T17" s="187">
        <v>60</v>
      </c>
      <c r="U17" s="178">
        <f>ROUND($T$17/100*AJ19,0)</f>
        <v>19</v>
      </c>
      <c r="V17" s="154">
        <f>ROUND($T$17/100*AK19,1)</f>
        <v>0.4</v>
      </c>
      <c r="W17" s="154">
        <f>ROUND($T$17/100*AL19,1)</f>
        <v>0</v>
      </c>
      <c r="X17" s="154">
        <f t="shared" ref="X17:AD17" si="19">ROUND($T$17/100*AM19,0)</f>
        <v>124</v>
      </c>
      <c r="Y17" s="154">
        <f t="shared" si="19"/>
        <v>13</v>
      </c>
      <c r="Z17" s="154">
        <f>ROUND($T$17/100*AO19,1)</f>
        <v>0.2</v>
      </c>
      <c r="AA17" s="154">
        <f t="shared" si="19"/>
        <v>2</v>
      </c>
      <c r="AB17" s="154">
        <f>ROUND($T$17/100*AQ19,2)</f>
        <v>0.03</v>
      </c>
      <c r="AC17" s="154">
        <f>ROUND($T$17/100*AR19,2)</f>
        <v>0.02</v>
      </c>
      <c r="AD17" s="154">
        <f t="shared" si="19"/>
        <v>8</v>
      </c>
      <c r="AE17" s="154">
        <f>ROUND($T$17/100*AT19,1)</f>
        <v>1.1000000000000001</v>
      </c>
      <c r="AF17" s="156">
        <f>ROUND($T$17/100*AU19,1)</f>
        <v>0</v>
      </c>
      <c r="AH17" s="489" t="s">
        <v>31</v>
      </c>
      <c r="AI17" s="490"/>
      <c r="AJ17" s="137">
        <v>63</v>
      </c>
      <c r="AK17" s="137">
        <v>0.4</v>
      </c>
      <c r="AL17" s="137">
        <v>0</v>
      </c>
      <c r="AM17" s="137">
        <v>217</v>
      </c>
      <c r="AN17" s="137">
        <v>10</v>
      </c>
      <c r="AO17" s="137">
        <v>0.3</v>
      </c>
      <c r="AP17" s="137">
        <v>13</v>
      </c>
      <c r="AQ17" s="137">
        <v>0.04</v>
      </c>
      <c r="AR17" s="137">
        <v>0.02</v>
      </c>
      <c r="AS17" s="137">
        <v>25</v>
      </c>
      <c r="AT17" s="137">
        <v>0.9</v>
      </c>
      <c r="AU17" s="137">
        <v>0</v>
      </c>
    </row>
    <row r="18" spans="2:47" ht="28" customHeight="1" x14ac:dyDescent="0.2">
      <c r="B18" s="474" t="s">
        <v>34</v>
      </c>
      <c r="C18" s="475"/>
      <c r="D18" s="475"/>
      <c r="E18" s="448"/>
      <c r="F18" s="180">
        <v>18</v>
      </c>
      <c r="G18" s="178">
        <f>ROUND($F$18/100*AJ20,0)</f>
        <v>27</v>
      </c>
      <c r="H18" s="154">
        <f>ROUND($F$18/100*AK20,1)</f>
        <v>3.2</v>
      </c>
      <c r="I18" s="154">
        <f>ROUND($F$18/100*AL20,1)</f>
        <v>1.1000000000000001</v>
      </c>
      <c r="J18" s="154">
        <f t="shared" ref="J18:P18" si="20">ROUND($F$18/100*AM20,0)</f>
        <v>63</v>
      </c>
      <c r="K18" s="154">
        <f t="shared" si="20"/>
        <v>16</v>
      </c>
      <c r="L18" s="154">
        <f>ROUND($F$18/100*AO20,1)</f>
        <v>0.2</v>
      </c>
      <c r="M18" s="154">
        <f t="shared" si="20"/>
        <v>3</v>
      </c>
      <c r="N18" s="154">
        <f>ROUND($F$18/100*AQ20,2)</f>
        <v>0.01</v>
      </c>
      <c r="O18" s="154">
        <f>ROUND($F$18/100*AR20,2)</f>
        <v>0.03</v>
      </c>
      <c r="P18" s="154">
        <f t="shared" si="20"/>
        <v>0</v>
      </c>
      <c r="Q18" s="154">
        <f>ROUND($F$18/100*AT20,1)</f>
        <v>0</v>
      </c>
      <c r="R18" s="156">
        <f>ROUND($F$18/100*AU20,1)</f>
        <v>0.1</v>
      </c>
      <c r="S18" s="1"/>
      <c r="T18" s="187">
        <v>22</v>
      </c>
      <c r="U18" s="178">
        <f>ROUND($T$18/100*AJ20,0)</f>
        <v>33</v>
      </c>
      <c r="V18" s="208">
        <f>ROUND($T$18/100*AK20,1)</f>
        <v>4</v>
      </c>
      <c r="W18" s="154">
        <f>ROUND($T$18/100*AL20,1)</f>
        <v>1.3</v>
      </c>
      <c r="X18" s="154">
        <f t="shared" ref="X18:AD18" si="21">ROUND($T$18/100*AM20,0)</f>
        <v>77</v>
      </c>
      <c r="Y18" s="154">
        <f t="shared" si="21"/>
        <v>20</v>
      </c>
      <c r="Z18" s="154">
        <f>ROUND($T$18/100*AO20,1)</f>
        <v>0.2</v>
      </c>
      <c r="AA18" s="154">
        <f t="shared" si="21"/>
        <v>3</v>
      </c>
      <c r="AB18" s="154">
        <f>ROUND($T$18/100*AQ20,2)</f>
        <v>0.01</v>
      </c>
      <c r="AC18" s="154">
        <f>ROUND($T$18/100*AR20,2)</f>
        <v>0.04</v>
      </c>
      <c r="AD18" s="154">
        <f t="shared" si="21"/>
        <v>0</v>
      </c>
      <c r="AE18" s="154">
        <f>ROUND($T$18/100*AT20,1)</f>
        <v>0</v>
      </c>
      <c r="AF18" s="156">
        <f>ROUND($T$18/100*AU20,1)</f>
        <v>0.1</v>
      </c>
      <c r="AH18" s="489" t="s">
        <v>32</v>
      </c>
      <c r="AI18" s="490"/>
      <c r="AJ18" s="137">
        <v>27</v>
      </c>
      <c r="AK18" s="137">
        <v>0.9</v>
      </c>
      <c r="AL18" s="137">
        <v>0</v>
      </c>
      <c r="AM18" s="137">
        <v>353</v>
      </c>
      <c r="AN18" s="137">
        <v>42</v>
      </c>
      <c r="AO18" s="137">
        <v>0.8</v>
      </c>
      <c r="AP18" s="137">
        <v>368</v>
      </c>
      <c r="AQ18" s="137">
        <v>7.0000000000000007E-2</v>
      </c>
      <c r="AR18" s="137">
        <v>0.08</v>
      </c>
      <c r="AS18" s="137">
        <v>28</v>
      </c>
      <c r="AT18" s="137">
        <v>2.2999999999999998</v>
      </c>
      <c r="AU18" s="137">
        <v>0</v>
      </c>
    </row>
    <row r="19" spans="2:47" ht="28" customHeight="1" x14ac:dyDescent="0.2">
      <c r="B19" s="474" t="s">
        <v>35</v>
      </c>
      <c r="C19" s="475"/>
      <c r="D19" s="475"/>
      <c r="E19" s="448"/>
      <c r="F19" s="180">
        <v>20</v>
      </c>
      <c r="G19" s="178">
        <f>ROUND($F$19/100*AJ21,0)</f>
        <v>33</v>
      </c>
      <c r="H19" s="154">
        <f>ROUND($F$19/100*AK21,1)</f>
        <v>3.2</v>
      </c>
      <c r="I19" s="208">
        <f>ROUND($F$19/100*AL21,1)</f>
        <v>2</v>
      </c>
      <c r="J19" s="154">
        <f t="shared" ref="J19:P19" si="22">ROUND($F$19/100*AM21,0)</f>
        <v>63</v>
      </c>
      <c r="K19" s="154">
        <f t="shared" si="22"/>
        <v>1</v>
      </c>
      <c r="L19" s="154">
        <f>ROUND($F$19/100*AO21,1)</f>
        <v>0.2</v>
      </c>
      <c r="M19" s="154">
        <f t="shared" si="22"/>
        <v>27</v>
      </c>
      <c r="N19" s="154">
        <f>ROUND($F$19/100*AQ21,2)</f>
        <v>7.0000000000000007E-2</v>
      </c>
      <c r="O19" s="154">
        <f>ROUND($F$19/100*AR21,2)</f>
        <v>0.04</v>
      </c>
      <c r="P19" s="154">
        <f t="shared" si="22"/>
        <v>1</v>
      </c>
      <c r="Q19" s="154">
        <f>ROUND($F$19/100*AT21,1)</f>
        <v>0</v>
      </c>
      <c r="R19" s="156">
        <f>ROUND($F$19/100*AU21,1)</f>
        <v>0</v>
      </c>
      <c r="S19" s="1"/>
      <c r="T19" s="187">
        <v>25</v>
      </c>
      <c r="U19" s="178">
        <f>ROUND($T$19/100*AJ21,0)</f>
        <v>42</v>
      </c>
      <c r="V19" s="154">
        <f>ROUND($T$19/100*AK21,1)</f>
        <v>4.0999999999999996</v>
      </c>
      <c r="W19" s="154">
        <f>ROUND($T$19/100*AL21,1)</f>
        <v>2.5</v>
      </c>
      <c r="X19" s="154">
        <f t="shared" ref="X19:AD19" si="23">ROUND($T$19/100*AM21,0)</f>
        <v>78</v>
      </c>
      <c r="Y19" s="154">
        <f t="shared" si="23"/>
        <v>1</v>
      </c>
      <c r="Z19" s="154">
        <f>ROUND($T$19/100*AO21,1)</f>
        <v>0.2</v>
      </c>
      <c r="AA19" s="154">
        <f t="shared" si="23"/>
        <v>34</v>
      </c>
      <c r="AB19" s="154">
        <f>ROUND($T$19/100*AQ21,2)</f>
        <v>0.09</v>
      </c>
      <c r="AC19" s="154">
        <f>ROUND($T$19/100*AR21,2)</f>
        <v>0.06</v>
      </c>
      <c r="AD19" s="154">
        <f t="shared" si="23"/>
        <v>1</v>
      </c>
      <c r="AE19" s="154">
        <f>ROUND($T$19/100*AT21,1)</f>
        <v>0</v>
      </c>
      <c r="AF19" s="156">
        <f>ROUND($T$19/100*AU21,1)</f>
        <v>0</v>
      </c>
      <c r="AH19" s="489" t="s">
        <v>33</v>
      </c>
      <c r="AI19" s="490"/>
      <c r="AJ19" s="137">
        <v>31</v>
      </c>
      <c r="AK19" s="137">
        <v>0.6</v>
      </c>
      <c r="AL19" s="137">
        <v>0</v>
      </c>
      <c r="AM19" s="137">
        <v>206</v>
      </c>
      <c r="AN19" s="137">
        <v>22</v>
      </c>
      <c r="AO19" s="137">
        <v>0.4</v>
      </c>
      <c r="AP19" s="137">
        <v>4</v>
      </c>
      <c r="AQ19" s="137">
        <v>0.05</v>
      </c>
      <c r="AR19" s="137">
        <v>0.04</v>
      </c>
      <c r="AS19" s="137">
        <v>14</v>
      </c>
      <c r="AT19" s="137">
        <v>1.8</v>
      </c>
      <c r="AU19" s="137">
        <v>0</v>
      </c>
    </row>
    <row r="20" spans="2:47" ht="28" customHeight="1" x14ac:dyDescent="0.2">
      <c r="B20" s="474" t="s">
        <v>199</v>
      </c>
      <c r="C20" s="475"/>
      <c r="D20" s="475"/>
      <c r="E20" s="448"/>
      <c r="F20" s="180">
        <v>10</v>
      </c>
      <c r="G20" s="178">
        <f>ROUND($F$20/100*AJ22,0)</f>
        <v>14</v>
      </c>
      <c r="H20" s="154">
        <f>ROUND($F$20/100*AK22,1)</f>
        <v>1.1000000000000001</v>
      </c>
      <c r="I20" s="154">
        <f>ROUND($F$20/100*AL22,1)</f>
        <v>0.9</v>
      </c>
      <c r="J20" s="154">
        <f t="shared" ref="J20:P20" si="24">ROUND($F$20/100*AM22,0)</f>
        <v>13</v>
      </c>
      <c r="K20" s="154">
        <f t="shared" si="24"/>
        <v>5</v>
      </c>
      <c r="L20" s="154">
        <f>ROUND($F$20/100*AO22,1)</f>
        <v>0.2</v>
      </c>
      <c r="M20" s="154">
        <f t="shared" si="24"/>
        <v>21</v>
      </c>
      <c r="N20" s="154">
        <f>ROUND($F$20/100*AQ22,2)</f>
        <v>0.01</v>
      </c>
      <c r="O20" s="154">
        <f>ROUND($F$20/100*AR22,2)</f>
        <v>0.04</v>
      </c>
      <c r="P20" s="154">
        <f t="shared" si="24"/>
        <v>0</v>
      </c>
      <c r="Q20" s="154">
        <f>ROUND($F$20/100*AT22,1)</f>
        <v>0</v>
      </c>
      <c r="R20" s="156">
        <f>ROUND($F$20/100*AU22,1)</f>
        <v>0</v>
      </c>
      <c r="S20" s="1"/>
      <c r="T20" s="187">
        <v>12</v>
      </c>
      <c r="U20" s="178">
        <f>ROUND($T$20/100*AJ22,0)</f>
        <v>17</v>
      </c>
      <c r="V20" s="154">
        <f>ROUND($T$20/100*AK22,1)</f>
        <v>1.3</v>
      </c>
      <c r="W20" s="154">
        <f>ROUND($T$20/100*AL22,1)</f>
        <v>1.1000000000000001</v>
      </c>
      <c r="X20" s="154">
        <f t="shared" ref="X20:AD20" si="25">ROUND($T$20/100*AM22,0)</f>
        <v>15</v>
      </c>
      <c r="Y20" s="154">
        <f t="shared" si="25"/>
        <v>6</v>
      </c>
      <c r="Z20" s="154">
        <f>ROUND($T$20/100*AO22,1)</f>
        <v>0.2</v>
      </c>
      <c r="AA20" s="154">
        <f t="shared" si="25"/>
        <v>25</v>
      </c>
      <c r="AB20" s="154">
        <f>ROUND($T$20/100*AQ22,2)</f>
        <v>0.01</v>
      </c>
      <c r="AC20" s="154">
        <f>ROUND($T$20/100*AR22,2)</f>
        <v>0.04</v>
      </c>
      <c r="AD20" s="154">
        <f t="shared" si="25"/>
        <v>0</v>
      </c>
      <c r="AE20" s="154">
        <f>ROUND($T$20/100*AT22,1)</f>
        <v>0</v>
      </c>
      <c r="AF20" s="170">
        <f>ROUND($T$20/100*AU22,1)</f>
        <v>0</v>
      </c>
      <c r="AH20" s="489" t="s">
        <v>34</v>
      </c>
      <c r="AI20" s="490"/>
      <c r="AJ20" s="137">
        <v>149</v>
      </c>
      <c r="AK20" s="137">
        <v>18</v>
      </c>
      <c r="AL20" s="137">
        <v>6</v>
      </c>
      <c r="AM20" s="137">
        <v>352</v>
      </c>
      <c r="AN20" s="137">
        <v>89</v>
      </c>
      <c r="AO20" s="137">
        <v>1.1000000000000001</v>
      </c>
      <c r="AP20" s="137">
        <v>14</v>
      </c>
      <c r="AQ20" s="137">
        <v>0.06</v>
      </c>
      <c r="AR20" s="137">
        <v>0.19</v>
      </c>
      <c r="AS20" s="137">
        <v>0</v>
      </c>
      <c r="AT20" s="137">
        <v>0</v>
      </c>
      <c r="AU20" s="137">
        <v>0.5</v>
      </c>
    </row>
    <row r="21" spans="2:47" ht="28" customHeight="1" x14ac:dyDescent="0.2">
      <c r="B21" s="443" t="s">
        <v>44</v>
      </c>
      <c r="C21" s="444"/>
      <c r="D21" s="447" t="s">
        <v>38</v>
      </c>
      <c r="E21" s="448"/>
      <c r="F21" s="180">
        <v>80</v>
      </c>
      <c r="G21" s="178">
        <f>ROUND($F$21/100*AJ23,0)</f>
        <v>49</v>
      </c>
      <c r="H21" s="154">
        <f>ROUND($F$21/100*AK23,1)</f>
        <v>2.4</v>
      </c>
      <c r="I21" s="154">
        <f>ROUND($F$21/100*AL23,1)</f>
        <v>2.8</v>
      </c>
      <c r="J21" s="154">
        <f t="shared" ref="J21:P21" si="26">ROUND($F$21/100*AM23,0)</f>
        <v>120</v>
      </c>
      <c r="K21" s="154">
        <f t="shared" si="26"/>
        <v>88</v>
      </c>
      <c r="L21" s="154">
        <f>ROUND($F$21/100*AO23,1)</f>
        <v>0</v>
      </c>
      <c r="M21" s="154">
        <f t="shared" si="26"/>
        <v>30</v>
      </c>
      <c r="N21" s="154">
        <f>ROUND($F$21/100*AQ23,2)</f>
        <v>0.03</v>
      </c>
      <c r="O21" s="154">
        <f>ROUND($F$21/100*AR23,2)</f>
        <v>0.12</v>
      </c>
      <c r="P21" s="154">
        <f t="shared" si="26"/>
        <v>1</v>
      </c>
      <c r="Q21" s="154">
        <f>ROUND($F$21/100*AT23,1)</f>
        <v>0</v>
      </c>
      <c r="R21" s="156">
        <f>ROUND($F$21/100*AU23,1)</f>
        <v>0.1</v>
      </c>
      <c r="S21" s="1"/>
      <c r="T21" s="187">
        <v>15</v>
      </c>
      <c r="U21" s="178">
        <f>ROUND($T$21/100*AJ23,0)</f>
        <v>9</v>
      </c>
      <c r="V21" s="154">
        <f>ROUND($T$21/100*AK23,1)</f>
        <v>0.5</v>
      </c>
      <c r="W21" s="154">
        <f>ROUND($T$21/100*AL23,1)</f>
        <v>0.5</v>
      </c>
      <c r="X21" s="154">
        <f t="shared" ref="X21:AD21" si="27">ROUND($T$21/100*AM23,0)</f>
        <v>23</v>
      </c>
      <c r="Y21" s="154">
        <f t="shared" si="27"/>
        <v>17</v>
      </c>
      <c r="Z21" s="154">
        <f>ROUND($T$21/100*AO23,1)</f>
        <v>0</v>
      </c>
      <c r="AA21" s="154">
        <f t="shared" si="27"/>
        <v>6</v>
      </c>
      <c r="AB21" s="154">
        <f>ROUND($T$21/100*AQ23,2)</f>
        <v>0.01</v>
      </c>
      <c r="AC21" s="154">
        <f>ROUND($T$21/100*AR23,2)</f>
        <v>0.02</v>
      </c>
      <c r="AD21" s="154">
        <f t="shared" si="27"/>
        <v>0</v>
      </c>
      <c r="AE21" s="154">
        <f>ROUND($T$21/100*AT23,1)</f>
        <v>0</v>
      </c>
      <c r="AF21" s="156">
        <f>ROUND($T$21/100*AU23,1)</f>
        <v>0</v>
      </c>
      <c r="AH21" s="489" t="s">
        <v>35</v>
      </c>
      <c r="AI21" s="490"/>
      <c r="AJ21" s="137">
        <v>167</v>
      </c>
      <c r="AK21" s="137">
        <v>16.2</v>
      </c>
      <c r="AL21" s="137">
        <v>9.8000000000000007</v>
      </c>
      <c r="AM21" s="137">
        <v>313</v>
      </c>
      <c r="AN21" s="137">
        <v>4</v>
      </c>
      <c r="AO21" s="137">
        <v>0.9</v>
      </c>
      <c r="AP21" s="137">
        <v>134</v>
      </c>
      <c r="AQ21" s="137">
        <v>0.37</v>
      </c>
      <c r="AR21" s="137">
        <v>0.22</v>
      </c>
      <c r="AS21" s="137">
        <v>3</v>
      </c>
      <c r="AT21" s="137">
        <v>0</v>
      </c>
      <c r="AU21" s="137">
        <v>0</v>
      </c>
    </row>
    <row r="22" spans="2:47" ht="28" customHeight="1" x14ac:dyDescent="0.2">
      <c r="B22" s="443"/>
      <c r="C22" s="444"/>
      <c r="D22" s="447" t="s">
        <v>39</v>
      </c>
      <c r="E22" s="448"/>
      <c r="F22" s="180">
        <v>13</v>
      </c>
      <c r="G22" s="178">
        <f>ROUND($F$22/100*AJ24,0)</f>
        <v>46</v>
      </c>
      <c r="H22" s="208">
        <f>ROUND($F$22/100*AK24,1)</f>
        <v>4</v>
      </c>
      <c r="I22" s="154">
        <f>ROUND($F$22/100*AL24,1)</f>
        <v>0.1</v>
      </c>
      <c r="J22" s="154">
        <f t="shared" ref="J22:P22" si="28">ROUND($F$22/100*AM24,0)</f>
        <v>234</v>
      </c>
      <c r="K22" s="154">
        <f t="shared" si="28"/>
        <v>143</v>
      </c>
      <c r="L22" s="154">
        <f>ROUND($F$22/100*AO24,1)</f>
        <v>0.1</v>
      </c>
      <c r="M22" s="154">
        <f t="shared" si="28"/>
        <v>1</v>
      </c>
      <c r="N22" s="154">
        <f>ROUND($F$22/100*AQ24,2)</f>
        <v>0.04</v>
      </c>
      <c r="O22" s="154">
        <f>ROUND($F$22/100*AR24,2)</f>
        <v>0.21</v>
      </c>
      <c r="P22" s="154">
        <f t="shared" si="28"/>
        <v>1</v>
      </c>
      <c r="Q22" s="154">
        <f>ROUND($F$22/100*AT24,1)</f>
        <v>0</v>
      </c>
      <c r="R22" s="156">
        <f>ROUND($F$22/100*AU24,1)</f>
        <v>0.2</v>
      </c>
      <c r="S22" s="1"/>
      <c r="T22" s="187">
        <v>15</v>
      </c>
      <c r="U22" s="178">
        <f>ROUND($T$22/100*AJ24,0)</f>
        <v>53</v>
      </c>
      <c r="V22" s="154">
        <f>ROUND($T$22/100*AK24,1)</f>
        <v>4.5999999999999996</v>
      </c>
      <c r="W22" s="154">
        <f>ROUND($T$22/100*AL24,1)</f>
        <v>0.1</v>
      </c>
      <c r="X22" s="154">
        <f t="shared" ref="X22:AD22" si="29">ROUND($T$22/100*AM24,0)</f>
        <v>270</v>
      </c>
      <c r="Y22" s="154">
        <f t="shared" si="29"/>
        <v>165</v>
      </c>
      <c r="Z22" s="154">
        <f>ROUND($T$22/100*AO24,1)</f>
        <v>0.1</v>
      </c>
      <c r="AA22" s="154">
        <f t="shared" si="29"/>
        <v>1</v>
      </c>
      <c r="AB22" s="154">
        <f>ROUND($T$22/100*AQ24,2)</f>
        <v>0.05</v>
      </c>
      <c r="AC22" s="154">
        <f>ROUND($T$22/100*AR24,2)</f>
        <v>0.24</v>
      </c>
      <c r="AD22" s="154">
        <f t="shared" si="29"/>
        <v>1</v>
      </c>
      <c r="AE22" s="154">
        <f>ROUND($T$22/100*AT24,1)</f>
        <v>0</v>
      </c>
      <c r="AF22" s="156">
        <f>ROUND($T$22/100*AU24,1)</f>
        <v>0.2</v>
      </c>
      <c r="AH22" s="489" t="s">
        <v>36</v>
      </c>
      <c r="AI22" s="490"/>
      <c r="AJ22" s="137">
        <v>143</v>
      </c>
      <c r="AK22" s="137">
        <v>11.2</v>
      </c>
      <c r="AL22" s="137">
        <v>9.4</v>
      </c>
      <c r="AM22" s="137">
        <v>129</v>
      </c>
      <c r="AN22" s="137">
        <v>46</v>
      </c>
      <c r="AO22" s="137">
        <v>1.5</v>
      </c>
      <c r="AP22" s="137">
        <v>212</v>
      </c>
      <c r="AQ22" s="137">
        <v>0.06</v>
      </c>
      <c r="AR22" s="137">
        <v>0.37</v>
      </c>
      <c r="AS22" s="137">
        <v>0</v>
      </c>
      <c r="AT22" s="137">
        <v>0</v>
      </c>
      <c r="AU22" s="137">
        <v>0.4</v>
      </c>
    </row>
    <row r="23" spans="2:47" ht="28" customHeight="1" x14ac:dyDescent="0.2">
      <c r="B23" s="443"/>
      <c r="C23" s="444"/>
      <c r="D23" s="447" t="s">
        <v>45</v>
      </c>
      <c r="E23" s="448"/>
      <c r="F23" s="180">
        <v>3</v>
      </c>
      <c r="G23" s="178">
        <f>ROUND($F$23/100*AJ25,0)</f>
        <v>3</v>
      </c>
      <c r="H23" s="154">
        <f>ROUND($F$23/100*AK25,1)</f>
        <v>0.2</v>
      </c>
      <c r="I23" s="154">
        <f>ROUND($F$23/100*AL25,1)</f>
        <v>0.1</v>
      </c>
      <c r="J23" s="154">
        <f t="shared" ref="J23:P23" si="30">ROUND($F$23/100*AM25,0)</f>
        <v>4</v>
      </c>
      <c r="K23" s="154">
        <f t="shared" si="30"/>
        <v>5</v>
      </c>
      <c r="L23" s="154">
        <f>ROUND($F$23/100*AO25,1)</f>
        <v>0</v>
      </c>
      <c r="M23" s="154">
        <f t="shared" si="30"/>
        <v>1</v>
      </c>
      <c r="N23" s="154">
        <f>ROUND($F$23/100*AQ25,2)</f>
        <v>0</v>
      </c>
      <c r="O23" s="154">
        <f t="shared" si="30"/>
        <v>0</v>
      </c>
      <c r="P23" s="154">
        <f t="shared" si="30"/>
        <v>0</v>
      </c>
      <c r="Q23" s="154">
        <f>ROUND($F$23/100*AT25,1)</f>
        <v>0</v>
      </c>
      <c r="R23" s="156">
        <f>ROUND($F$23/100*AU25,1)</f>
        <v>0</v>
      </c>
      <c r="S23" s="1"/>
      <c r="T23" s="187">
        <v>4</v>
      </c>
      <c r="U23" s="178">
        <f>ROUND($T$23/100*AJ25,0)</f>
        <v>4</v>
      </c>
      <c r="V23" s="154">
        <f>ROUND($T$23/100*AK25,1)</f>
        <v>0.2</v>
      </c>
      <c r="W23" s="154">
        <f>ROUND($T$23/100*AL25,1)</f>
        <v>0.2</v>
      </c>
      <c r="X23" s="154">
        <f t="shared" ref="X23:AD23" si="31">ROUND($T$23/100*AM25,0)</f>
        <v>5</v>
      </c>
      <c r="Y23" s="154">
        <f t="shared" si="31"/>
        <v>7</v>
      </c>
      <c r="Z23" s="154">
        <f>ROUND($T$23/100*AO25,1)</f>
        <v>0</v>
      </c>
      <c r="AA23" s="154">
        <f t="shared" si="31"/>
        <v>1</v>
      </c>
      <c r="AB23" s="154">
        <f>ROUND($T$23/100*AQ25,2)</f>
        <v>0</v>
      </c>
      <c r="AC23" s="154">
        <f>ROUND($T$23/100*AR25,2)</f>
        <v>0.01</v>
      </c>
      <c r="AD23" s="154">
        <f t="shared" si="31"/>
        <v>0</v>
      </c>
      <c r="AE23" s="154">
        <f>ROUND($T$23/100*AT25,1)</f>
        <v>0</v>
      </c>
      <c r="AF23" s="156">
        <f>ROUND($T$23/100*AU25,1)</f>
        <v>0</v>
      </c>
      <c r="AH23" s="234" t="s">
        <v>37</v>
      </c>
      <c r="AI23" s="139" t="s">
        <v>38</v>
      </c>
      <c r="AJ23" s="137">
        <v>61</v>
      </c>
      <c r="AK23" s="138">
        <v>3</v>
      </c>
      <c r="AL23" s="137">
        <v>3.5</v>
      </c>
      <c r="AM23" s="137">
        <v>150</v>
      </c>
      <c r="AN23" s="137">
        <v>110</v>
      </c>
      <c r="AO23" s="137">
        <v>0.02</v>
      </c>
      <c r="AP23" s="137">
        <v>38</v>
      </c>
      <c r="AQ23" s="137">
        <v>0.04</v>
      </c>
      <c r="AR23" s="137">
        <v>0.15</v>
      </c>
      <c r="AS23" s="137">
        <v>1</v>
      </c>
      <c r="AT23" s="137">
        <v>0</v>
      </c>
      <c r="AU23" s="137">
        <v>0.1</v>
      </c>
    </row>
    <row r="24" spans="2:47" ht="28" customHeight="1" x14ac:dyDescent="0.2">
      <c r="B24" s="474" t="s">
        <v>41</v>
      </c>
      <c r="C24" s="475"/>
      <c r="D24" s="475"/>
      <c r="E24" s="448"/>
      <c r="F24" s="180">
        <v>1</v>
      </c>
      <c r="G24" s="178">
        <f>ROUND($F$24/100*AJ26,0)</f>
        <v>2</v>
      </c>
      <c r="H24" s="154">
        <f>ROUND($F$24/100*AK26,1)</f>
        <v>0.1</v>
      </c>
      <c r="I24" s="154">
        <f>ROUND($F$24/100*AL26,1)</f>
        <v>0</v>
      </c>
      <c r="J24" s="154">
        <f t="shared" ref="J24:P24" si="32">ROUND($F$24/100*AM26,0)</f>
        <v>24</v>
      </c>
      <c r="K24" s="154">
        <f t="shared" si="32"/>
        <v>6</v>
      </c>
      <c r="L24" s="154">
        <f>ROUND($F$24/100*AO26,1)</f>
        <v>0.2</v>
      </c>
      <c r="M24" s="154">
        <f t="shared" si="32"/>
        <v>2</v>
      </c>
      <c r="N24" s="154">
        <f>ROUND($F$24/100*AQ26,2)</f>
        <v>0</v>
      </c>
      <c r="O24" s="154">
        <f>ROUND($F$24/100*AR26,2)</f>
        <v>0</v>
      </c>
      <c r="P24" s="154">
        <f t="shared" si="32"/>
        <v>0</v>
      </c>
      <c r="Q24" s="154">
        <f>ROUND($F$24/100*AT26,1)</f>
        <v>0.3</v>
      </c>
      <c r="R24" s="156">
        <f>ROUND($F$24/100*AU26,1)</f>
        <v>0.1</v>
      </c>
      <c r="S24" s="1"/>
      <c r="T24" s="187">
        <v>1</v>
      </c>
      <c r="U24" s="178">
        <f>ROUND($T$24/100*AJ26,0)</f>
        <v>2</v>
      </c>
      <c r="V24" s="154">
        <f>ROUND($T$24/100*AK26,1)</f>
        <v>0.1</v>
      </c>
      <c r="W24" s="154">
        <f>ROUND($T$24/100*AL26,1)</f>
        <v>0</v>
      </c>
      <c r="X24" s="154">
        <f t="shared" ref="X24:AD24" si="33">ROUND($T$24/100*AM26,0)</f>
        <v>24</v>
      </c>
      <c r="Y24" s="154">
        <f t="shared" si="33"/>
        <v>6</v>
      </c>
      <c r="Z24" s="154">
        <f>ROUND($T$24/100*AO26,1)</f>
        <v>0.2</v>
      </c>
      <c r="AA24" s="154">
        <f t="shared" si="33"/>
        <v>2</v>
      </c>
      <c r="AB24" s="154">
        <f>ROUND($T$24/100*AQ26,2)</f>
        <v>0</v>
      </c>
      <c r="AC24" s="154">
        <f>ROUND($T$24/100*AR26,2)</f>
        <v>0</v>
      </c>
      <c r="AD24" s="154">
        <f t="shared" si="33"/>
        <v>0</v>
      </c>
      <c r="AE24" s="154">
        <f>ROUND($T$24/100*AT26,1)</f>
        <v>0.3</v>
      </c>
      <c r="AF24" s="156">
        <f>ROUND($T$24/100*AU26,1)</f>
        <v>0.1</v>
      </c>
      <c r="AH24" s="493"/>
      <c r="AI24" s="139" t="s">
        <v>39</v>
      </c>
      <c r="AJ24" s="137">
        <v>354</v>
      </c>
      <c r="AK24" s="137">
        <v>30.6</v>
      </c>
      <c r="AL24" s="137">
        <v>0.7</v>
      </c>
      <c r="AM24" s="137">
        <v>1800</v>
      </c>
      <c r="AN24" s="137">
        <v>1100</v>
      </c>
      <c r="AO24" s="137">
        <v>0.5</v>
      </c>
      <c r="AP24" s="137">
        <v>6</v>
      </c>
      <c r="AQ24" s="140">
        <v>0.3</v>
      </c>
      <c r="AR24" s="140">
        <v>1.6</v>
      </c>
      <c r="AS24" s="137">
        <v>5</v>
      </c>
      <c r="AT24" s="137">
        <v>0</v>
      </c>
      <c r="AU24" s="137">
        <v>1.4</v>
      </c>
    </row>
    <row r="25" spans="2:47" ht="28" customHeight="1" x14ac:dyDescent="0.2">
      <c r="B25" s="474" t="s">
        <v>42</v>
      </c>
      <c r="C25" s="475"/>
      <c r="D25" s="475"/>
      <c r="E25" s="448"/>
      <c r="F25" s="180">
        <v>10</v>
      </c>
      <c r="G25" s="178">
        <f>ROUND($F$25/100*AJ27,0)</f>
        <v>33</v>
      </c>
      <c r="H25" s="154">
        <f>ROUND($F$25/100*AK27,1)</f>
        <v>0.5</v>
      </c>
      <c r="I25" s="154">
        <f>ROUND($F$25/100*AL27,1)</f>
        <v>0.9</v>
      </c>
      <c r="J25" s="154">
        <f t="shared" ref="J25:P25" si="34">ROUND($F$25/100*AM27,0)</f>
        <v>12</v>
      </c>
      <c r="K25" s="154">
        <f t="shared" si="34"/>
        <v>17</v>
      </c>
      <c r="L25" s="154">
        <f>ROUND($F$25/100*AO27,1)</f>
        <v>0.3</v>
      </c>
      <c r="M25" s="154">
        <f t="shared" si="34"/>
        <v>3</v>
      </c>
      <c r="N25" s="154">
        <f>ROUND($F$25/100*AQ27,2)</f>
        <v>0</v>
      </c>
      <c r="O25" s="154">
        <f>ROUND($F$25/100*AR27,2)</f>
        <v>0.01</v>
      </c>
      <c r="P25" s="154">
        <f t="shared" si="34"/>
        <v>1</v>
      </c>
      <c r="Q25" s="154">
        <f>ROUND($F$25/100*AT27,1)</f>
        <v>0.1</v>
      </c>
      <c r="R25" s="156">
        <f>ROUND($F$25/100*AU27,1)</f>
        <v>0</v>
      </c>
      <c r="S25" s="1"/>
      <c r="T25" s="187">
        <v>10</v>
      </c>
      <c r="U25" s="178">
        <f>ROUND($T$25/100*AJ27,0)</f>
        <v>33</v>
      </c>
      <c r="V25" s="154">
        <f>ROUND($T$25/100*AK27,1)</f>
        <v>0.5</v>
      </c>
      <c r="W25" s="154">
        <f>ROUND($T$25/100*AL27,1)</f>
        <v>0.9</v>
      </c>
      <c r="X25" s="154">
        <f t="shared" ref="X25:AD25" si="35">ROUND($T$25/100*AM27,0)</f>
        <v>12</v>
      </c>
      <c r="Y25" s="154">
        <f t="shared" si="35"/>
        <v>17</v>
      </c>
      <c r="Z25" s="154">
        <f>ROUND($T$25/100*AO27,1)</f>
        <v>0.3</v>
      </c>
      <c r="AA25" s="154">
        <f t="shared" si="35"/>
        <v>3</v>
      </c>
      <c r="AB25" s="154">
        <f>ROUND($T$25/100*AQ27,2)</f>
        <v>0</v>
      </c>
      <c r="AC25" s="154">
        <f>ROUND($T$25/100*AR27,2)</f>
        <v>0.01</v>
      </c>
      <c r="AD25" s="154">
        <f t="shared" si="35"/>
        <v>1</v>
      </c>
      <c r="AE25" s="154">
        <f>ROUND($T$25/100*AT27,1)</f>
        <v>0.1</v>
      </c>
      <c r="AF25" s="170">
        <f>ROUND($T$25/100*AU27,1)</f>
        <v>0</v>
      </c>
      <c r="AH25" s="235"/>
      <c r="AI25" s="139" t="s">
        <v>40</v>
      </c>
      <c r="AJ25" s="137">
        <v>99</v>
      </c>
      <c r="AK25" s="137">
        <v>5.4</v>
      </c>
      <c r="AL25" s="137">
        <v>4.2</v>
      </c>
      <c r="AM25" s="137">
        <v>134</v>
      </c>
      <c r="AN25" s="137">
        <v>179</v>
      </c>
      <c r="AO25" s="137">
        <v>0.2</v>
      </c>
      <c r="AP25" s="137">
        <v>36</v>
      </c>
      <c r="AQ25" s="137">
        <v>0.01</v>
      </c>
      <c r="AR25" s="137">
        <v>0.15</v>
      </c>
      <c r="AS25" s="137">
        <v>0</v>
      </c>
      <c r="AT25" s="137">
        <v>0</v>
      </c>
      <c r="AU25" s="137">
        <v>0.4</v>
      </c>
    </row>
    <row r="26" spans="2:47" ht="28" customHeight="1" x14ac:dyDescent="0.2">
      <c r="B26" s="479" t="s">
        <v>43</v>
      </c>
      <c r="C26" s="480"/>
      <c r="D26" s="480"/>
      <c r="E26" s="481"/>
      <c r="F26" s="181">
        <v>0</v>
      </c>
      <c r="G26" s="178">
        <f>ROUND($F$26/100*AJ28,0)</f>
        <v>0</v>
      </c>
      <c r="H26" s="154">
        <f>ROUND($F$26/100*AK28,1)</f>
        <v>0</v>
      </c>
      <c r="I26" s="154">
        <f>ROUND($F$26/100*AL28,1)</f>
        <v>0</v>
      </c>
      <c r="J26" s="154">
        <f t="shared" ref="J26:P26" si="36">ROUND($F$26/100*AM28,0)</f>
        <v>0</v>
      </c>
      <c r="K26" s="154">
        <f t="shared" si="36"/>
        <v>0</v>
      </c>
      <c r="L26" s="154">
        <f>ROUND($F$26/100*AO28,1)</f>
        <v>0</v>
      </c>
      <c r="M26" s="154">
        <f t="shared" si="36"/>
        <v>0</v>
      </c>
      <c r="N26" s="154">
        <f>ROUND($F$26/100*AQ28,2)</f>
        <v>0</v>
      </c>
      <c r="O26" s="154">
        <f t="shared" si="36"/>
        <v>0</v>
      </c>
      <c r="P26" s="154">
        <f t="shared" si="36"/>
        <v>0</v>
      </c>
      <c r="Q26" s="154">
        <f>ROUND($F$26/100*AT28,1)</f>
        <v>0</v>
      </c>
      <c r="R26" s="156">
        <f>ROUND($F$26/100*AU28,1)</f>
        <v>0</v>
      </c>
      <c r="S26" s="1"/>
      <c r="T26" s="188">
        <v>0</v>
      </c>
      <c r="U26" s="178">
        <f>ROUND($T$26/100*AJ28,0)</f>
        <v>0</v>
      </c>
      <c r="V26" s="154">
        <f>ROUND($T$26/100*AK28,1)</f>
        <v>0</v>
      </c>
      <c r="W26" s="154">
        <f>ROUND($T$26/100*AL28,1)</f>
        <v>0</v>
      </c>
      <c r="X26" s="154">
        <f t="shared" ref="X26:AD26" si="37">ROUND($T$26/100*AM28,0)</f>
        <v>0</v>
      </c>
      <c r="Y26" s="154">
        <f t="shared" si="37"/>
        <v>0</v>
      </c>
      <c r="Z26" s="154">
        <f>ROUND($T$26/100*AO28,1)</f>
        <v>0</v>
      </c>
      <c r="AA26" s="154">
        <f t="shared" si="37"/>
        <v>0</v>
      </c>
      <c r="AB26" s="154">
        <f>ROUND($T$26/100*AQ28,2)</f>
        <v>0</v>
      </c>
      <c r="AC26" s="154">
        <f>ROUND($T$26/100*AR28,2)</f>
        <v>0</v>
      </c>
      <c r="AD26" s="154">
        <f t="shared" si="37"/>
        <v>0</v>
      </c>
      <c r="AE26" s="154">
        <f>ROUND($T$26/100*AT28,1)</f>
        <v>0</v>
      </c>
      <c r="AF26" s="156">
        <f>ROUND($T$26/100*AU28,1)</f>
        <v>0</v>
      </c>
      <c r="AH26" s="489" t="s">
        <v>41</v>
      </c>
      <c r="AI26" s="490"/>
      <c r="AJ26" s="137">
        <v>150</v>
      </c>
      <c r="AK26" s="137">
        <v>9.3000000000000007</v>
      </c>
      <c r="AL26" s="137">
        <v>1.2</v>
      </c>
      <c r="AM26" s="137">
        <v>2446</v>
      </c>
      <c r="AN26" s="137">
        <v>550</v>
      </c>
      <c r="AO26" s="137">
        <v>15.4</v>
      </c>
      <c r="AP26" s="137">
        <v>216</v>
      </c>
      <c r="AQ26" s="137">
        <v>0.09</v>
      </c>
      <c r="AR26" s="137">
        <v>0.27</v>
      </c>
      <c r="AS26" s="137">
        <v>7</v>
      </c>
      <c r="AT26" s="137">
        <v>30.8</v>
      </c>
      <c r="AU26" s="137">
        <v>9.9</v>
      </c>
    </row>
    <row r="27" spans="2:47" ht="28" customHeight="1" x14ac:dyDescent="0.2">
      <c r="B27" s="482" t="s">
        <v>200</v>
      </c>
      <c r="C27" s="483"/>
      <c r="D27" s="483"/>
      <c r="E27" s="484"/>
      <c r="F27" s="182">
        <v>3</v>
      </c>
      <c r="G27" s="178">
        <f>ROUND($F$27/100*AJ29,0)</f>
        <v>3</v>
      </c>
      <c r="H27" s="154">
        <f>ROUND($F$27/100*AK29,1)</f>
        <v>0.1</v>
      </c>
      <c r="I27" s="157">
        <f>ROUND($F$27/100*AL29,1)</f>
        <v>0</v>
      </c>
      <c r="J27" s="158">
        <f t="shared" ref="J27:P27" si="38">ROUND($F$27/100*AM29,0)</f>
        <v>8</v>
      </c>
      <c r="K27" s="154">
        <f t="shared" si="38"/>
        <v>1</v>
      </c>
      <c r="L27" s="158">
        <f>ROUND($F$27/100*AO29,1)</f>
        <v>0</v>
      </c>
      <c r="M27" s="158">
        <f t="shared" si="38"/>
        <v>0</v>
      </c>
      <c r="N27" s="158">
        <f>ROUND($F$27/100*AQ29,2)</f>
        <v>0</v>
      </c>
      <c r="O27" s="158">
        <f>ROUND($F$27/100*AR29,2)</f>
        <v>0</v>
      </c>
      <c r="P27" s="158">
        <f t="shared" si="38"/>
        <v>0</v>
      </c>
      <c r="Q27" s="158">
        <f>ROUND($F$27/100*AT29,1)</f>
        <v>0</v>
      </c>
      <c r="R27" s="159">
        <f>ROUND($F$27/100*AU29,1)</f>
        <v>0.3</v>
      </c>
      <c r="S27" s="1"/>
      <c r="T27" s="189">
        <v>4</v>
      </c>
      <c r="U27" s="184">
        <f>ROUND($T$27/100*AJ29,0)</f>
        <v>4</v>
      </c>
      <c r="V27" s="158">
        <f>ROUND($T$27/100*AK29,1)</f>
        <v>0.1</v>
      </c>
      <c r="W27" s="158">
        <f>ROUND($T$27/100*AL29,1)</f>
        <v>0</v>
      </c>
      <c r="X27" s="158">
        <f t="shared" ref="X27:AD27" si="39">ROUND($T$27/100*AM29,0)</f>
        <v>10</v>
      </c>
      <c r="Y27" s="158">
        <f t="shared" si="39"/>
        <v>1</v>
      </c>
      <c r="Z27" s="158">
        <f>ROUND($T$27/100*AO29,1)</f>
        <v>0</v>
      </c>
      <c r="AA27" s="158">
        <f t="shared" si="39"/>
        <v>0</v>
      </c>
      <c r="AB27" s="158">
        <f>ROUND($T$27/100*AQ29,2)</f>
        <v>0</v>
      </c>
      <c r="AC27" s="158">
        <f>ROUND($T$27/100*AR29,2)</f>
        <v>0</v>
      </c>
      <c r="AD27" s="157">
        <f t="shared" si="39"/>
        <v>0</v>
      </c>
      <c r="AE27" s="158">
        <f>ROUND($T$27/100*AT29,1)</f>
        <v>0</v>
      </c>
      <c r="AF27" s="159">
        <f>ROUND($T$27/100*AU29,1)</f>
        <v>0.5</v>
      </c>
      <c r="AH27" s="489" t="s">
        <v>42</v>
      </c>
      <c r="AI27" s="490"/>
      <c r="AJ27" s="137">
        <v>325</v>
      </c>
      <c r="AK27" s="137">
        <v>4.8</v>
      </c>
      <c r="AL27" s="137">
        <v>8.5</v>
      </c>
      <c r="AM27" s="137">
        <v>119</v>
      </c>
      <c r="AN27" s="137">
        <v>165</v>
      </c>
      <c r="AO27" s="137">
        <v>2.7</v>
      </c>
      <c r="AP27" s="137">
        <v>25</v>
      </c>
      <c r="AQ27" s="137">
        <v>0.03</v>
      </c>
      <c r="AR27" s="137">
        <v>0.05</v>
      </c>
      <c r="AS27" s="137">
        <v>7</v>
      </c>
      <c r="AT27" s="137">
        <v>0.8</v>
      </c>
      <c r="AU27" s="137">
        <v>0.3</v>
      </c>
    </row>
    <row r="28" spans="2:47" ht="28" customHeight="1" x14ac:dyDescent="0.2">
      <c r="B28" s="485" t="s">
        <v>201</v>
      </c>
      <c r="C28" s="486"/>
      <c r="D28" s="486"/>
      <c r="E28" s="486"/>
      <c r="F28" s="487"/>
      <c r="G28" s="160">
        <f>SUM(G8:G27)</f>
        <v>499</v>
      </c>
      <c r="H28" s="160">
        <f t="shared" ref="H28:R28" si="40">SUM(H8:H27)</f>
        <v>19.500000000000004</v>
      </c>
      <c r="I28" s="209">
        <f t="shared" si="40"/>
        <v>13.999999999999998</v>
      </c>
      <c r="J28" s="160">
        <f t="shared" si="40"/>
        <v>992</v>
      </c>
      <c r="K28" s="160">
        <f t="shared" si="40"/>
        <v>344</v>
      </c>
      <c r="L28" s="160">
        <f>SUM(L8:L27)</f>
        <v>2.7</v>
      </c>
      <c r="M28" s="160">
        <f t="shared" si="40"/>
        <v>230</v>
      </c>
      <c r="N28" s="160">
        <f t="shared" si="40"/>
        <v>0.28000000000000003</v>
      </c>
      <c r="O28" s="160">
        <f t="shared" si="40"/>
        <v>0.53</v>
      </c>
      <c r="P28" s="160">
        <f t="shared" si="40"/>
        <v>36</v>
      </c>
      <c r="Q28" s="160">
        <f t="shared" si="40"/>
        <v>3.9</v>
      </c>
      <c r="R28" s="161">
        <f t="shared" si="40"/>
        <v>1.0999999999999999</v>
      </c>
      <c r="S28" s="1"/>
      <c r="T28" s="143" t="s">
        <v>202</v>
      </c>
      <c r="U28" s="171">
        <f>SUM(U8:U27)</f>
        <v>542</v>
      </c>
      <c r="V28" s="171">
        <f t="shared" ref="V28:AF28" si="41">SUM(V8:V27)</f>
        <v>21.500000000000004</v>
      </c>
      <c r="W28" s="172">
        <f t="shared" si="41"/>
        <v>13.9</v>
      </c>
      <c r="X28" s="171">
        <f t="shared" si="41"/>
        <v>1031</v>
      </c>
      <c r="Y28" s="171">
        <f t="shared" si="41"/>
        <v>314</v>
      </c>
      <c r="Z28" s="171">
        <f t="shared" si="41"/>
        <v>2.9000000000000004</v>
      </c>
      <c r="AA28" s="171">
        <f t="shared" si="41"/>
        <v>235</v>
      </c>
      <c r="AB28" s="171">
        <f t="shared" si="41"/>
        <v>0.31</v>
      </c>
      <c r="AC28" s="171">
        <f t="shared" si="41"/>
        <v>0.5</v>
      </c>
      <c r="AD28" s="173">
        <f t="shared" si="41"/>
        <v>38</v>
      </c>
      <c r="AE28" s="171">
        <f t="shared" si="41"/>
        <v>4.4999999999999991</v>
      </c>
      <c r="AF28" s="174">
        <f t="shared" si="41"/>
        <v>1.2999999999999998</v>
      </c>
      <c r="AH28" s="489" t="s">
        <v>43</v>
      </c>
      <c r="AI28" s="490"/>
      <c r="AJ28" s="137">
        <v>115</v>
      </c>
      <c r="AK28" s="137">
        <v>1.6</v>
      </c>
      <c r="AL28" s="137">
        <v>1.2</v>
      </c>
      <c r="AM28" s="137">
        <v>139</v>
      </c>
      <c r="AN28" s="137">
        <v>176</v>
      </c>
      <c r="AO28" s="137">
        <v>2.1</v>
      </c>
      <c r="AP28" s="137">
        <v>1</v>
      </c>
      <c r="AQ28" s="137">
        <v>0.02</v>
      </c>
      <c r="AR28" s="137">
        <v>0.24</v>
      </c>
      <c r="AS28" s="137">
        <v>0</v>
      </c>
      <c r="AT28" s="137">
        <v>1</v>
      </c>
      <c r="AU28" s="137">
        <v>0</v>
      </c>
    </row>
    <row r="29" spans="2:47" ht="28" customHeight="1" x14ac:dyDescent="0.2">
      <c r="B29" s="488" t="s">
        <v>203</v>
      </c>
      <c r="C29" s="480"/>
      <c r="D29" s="480"/>
      <c r="E29" s="480"/>
      <c r="F29" s="481"/>
      <c r="G29" s="162">
        <f>'様式例2-2（幼児目標量）'!E12</f>
        <v>475</v>
      </c>
      <c r="H29" s="162">
        <f>'様式例2-2（幼児目標量）'!F12</f>
        <v>19.600000000000001</v>
      </c>
      <c r="I29" s="162">
        <f>'様式例2-2（幼児目標量）'!I12</f>
        <v>13.2</v>
      </c>
      <c r="J29" s="224">
        <f>'様式例2-2（幼児目標量）'!L12</f>
        <v>450</v>
      </c>
      <c r="K29" s="162">
        <f>'様式例2-2（幼児目標量）'!M12</f>
        <v>225</v>
      </c>
      <c r="L29" s="164">
        <f>'様式例2-2（幼児目標量）'!N12</f>
        <v>2</v>
      </c>
      <c r="M29" s="162">
        <f>'様式例2-2（幼児目標量）'!O12</f>
        <v>200</v>
      </c>
      <c r="N29" s="162">
        <f>'様式例2-2（幼児目標量）'!P12</f>
        <v>0.2</v>
      </c>
      <c r="O29" s="162">
        <f>'様式例2-2（幼児目標量）'!Q12</f>
        <v>0.3</v>
      </c>
      <c r="P29" s="162">
        <f>'様式例2-2（幼児目標量）'!R12</f>
        <v>18</v>
      </c>
      <c r="Q29" s="163" t="str">
        <f>'様式例2-2（幼児目標量）'!S12</f>
        <v>―</v>
      </c>
      <c r="R29" s="165" t="str">
        <f>'様式例2-2（幼児目標量）'!T12</f>
        <v>1.3未満</v>
      </c>
      <c r="S29" s="1"/>
      <c r="T29" s="144" t="s">
        <v>46</v>
      </c>
      <c r="U29" s="175">
        <f>'様式例2-2（幼児目標量）'!E22</f>
        <v>559</v>
      </c>
      <c r="V29" s="175">
        <f>'様式例2-2（幼児目標量）'!F22</f>
        <v>23</v>
      </c>
      <c r="W29" s="175">
        <f>'様式例2-2（幼児目標量）'!I22</f>
        <v>15.5</v>
      </c>
      <c r="X29" s="175">
        <f>'様式例2-2（幼児目標量）'!L22</f>
        <v>473</v>
      </c>
      <c r="Y29" s="175">
        <f>'様式例2-2（幼児目標量）'!M22</f>
        <v>300</v>
      </c>
      <c r="Z29" s="176">
        <f>'様式例2-2（幼児目標量）'!N22</f>
        <v>2.5</v>
      </c>
      <c r="AA29" s="175">
        <f>'様式例2-2（幼児目標量）'!O22</f>
        <v>215</v>
      </c>
      <c r="AB29" s="175">
        <f>'様式例2-2（幼児目標量）'!P22</f>
        <v>0.2</v>
      </c>
      <c r="AC29" s="175">
        <f>'様式例2-2（幼児目標量）'!Q22</f>
        <v>0.34</v>
      </c>
      <c r="AD29" s="175">
        <f>'様式例2-2（幼児目標量）'!R22</f>
        <v>17</v>
      </c>
      <c r="AE29" s="175" t="str">
        <f>'様式例2-2（幼児目標量）'!S22</f>
        <v>3.4以上</v>
      </c>
      <c r="AF29" s="177" t="str">
        <f>'様式例2-2（幼児目標量）'!T22</f>
        <v>1.5未満</v>
      </c>
      <c r="AH29" s="489" t="s">
        <v>212</v>
      </c>
      <c r="AI29" s="490"/>
      <c r="AJ29" s="137">
        <v>103</v>
      </c>
      <c r="AK29" s="137">
        <v>3.3</v>
      </c>
      <c r="AL29" s="137">
        <v>0.4</v>
      </c>
      <c r="AM29" s="137">
        <v>254</v>
      </c>
      <c r="AN29" s="137">
        <v>21</v>
      </c>
      <c r="AO29" s="137">
        <v>0.9</v>
      </c>
      <c r="AP29" s="137">
        <v>6</v>
      </c>
      <c r="AQ29" s="137">
        <v>0.03</v>
      </c>
      <c r="AR29" s="137">
        <v>0.08</v>
      </c>
      <c r="AS29" s="137">
        <v>1</v>
      </c>
      <c r="AT29" s="137">
        <v>0.2</v>
      </c>
      <c r="AU29" s="137">
        <v>11.6</v>
      </c>
    </row>
    <row r="30" spans="2:47" ht="28" customHeight="1" thickBot="1" x14ac:dyDescent="0.25">
      <c r="B30" s="476" t="s">
        <v>47</v>
      </c>
      <c r="C30" s="477"/>
      <c r="D30" s="477"/>
      <c r="E30" s="477"/>
      <c r="F30" s="478"/>
      <c r="G30" s="166">
        <f>ROUND(G28/G29*100,1)</f>
        <v>105.1</v>
      </c>
      <c r="H30" s="167">
        <f t="shared" ref="H30:P30" si="42">ROUND(H28/H29*100,1)</f>
        <v>99.5</v>
      </c>
      <c r="I30" s="167">
        <f t="shared" si="42"/>
        <v>106.1</v>
      </c>
      <c r="J30" s="223">
        <f t="shared" si="42"/>
        <v>220.4</v>
      </c>
      <c r="K30" s="166">
        <f t="shared" si="42"/>
        <v>152.9</v>
      </c>
      <c r="L30" s="167">
        <f t="shared" si="42"/>
        <v>135</v>
      </c>
      <c r="M30" s="166">
        <f t="shared" si="42"/>
        <v>115</v>
      </c>
      <c r="N30" s="167">
        <f t="shared" si="42"/>
        <v>140</v>
      </c>
      <c r="O30" s="167">
        <f t="shared" si="42"/>
        <v>176.7</v>
      </c>
      <c r="P30" s="166">
        <f t="shared" si="42"/>
        <v>200</v>
      </c>
      <c r="Q30" s="168" t="s">
        <v>221</v>
      </c>
      <c r="R30" s="169" t="s">
        <v>221</v>
      </c>
      <c r="S30" s="1"/>
      <c r="T30" s="145" t="s">
        <v>47</v>
      </c>
      <c r="U30" s="166">
        <f>ROUND(U28/U29*100,1)</f>
        <v>97</v>
      </c>
      <c r="V30" s="166">
        <f t="shared" ref="V30:AD30" si="43">ROUND(V28/V29*100,1)</f>
        <v>93.5</v>
      </c>
      <c r="W30" s="166">
        <f t="shared" si="43"/>
        <v>89.7</v>
      </c>
      <c r="X30" s="166">
        <f>ROUND(X28/X29*100,1)</f>
        <v>218</v>
      </c>
      <c r="Y30" s="166">
        <f t="shared" si="43"/>
        <v>104.7</v>
      </c>
      <c r="Z30" s="167">
        <f t="shared" si="43"/>
        <v>116</v>
      </c>
      <c r="AA30" s="166">
        <f t="shared" si="43"/>
        <v>109.3</v>
      </c>
      <c r="AB30" s="167">
        <f t="shared" si="43"/>
        <v>155</v>
      </c>
      <c r="AC30" s="167">
        <f t="shared" si="43"/>
        <v>147.1</v>
      </c>
      <c r="AD30" s="166">
        <f t="shared" si="43"/>
        <v>223.5</v>
      </c>
      <c r="AE30" s="168" t="s">
        <v>221</v>
      </c>
      <c r="AF30" s="169" t="s">
        <v>221</v>
      </c>
    </row>
    <row r="31" spans="2:47" ht="18.75" customHeight="1" x14ac:dyDescent="0.2">
      <c r="AC31" s="437"/>
      <c r="AD31" s="437"/>
      <c r="AE31" s="437"/>
      <c r="AF31" s="437"/>
    </row>
    <row r="32" spans="2:47" ht="16.5" x14ac:dyDescent="0.2">
      <c r="F32" s="151" t="s">
        <v>235</v>
      </c>
      <c r="G32" s="153"/>
      <c r="H32" s="153"/>
      <c r="I32" s="153"/>
      <c r="J32" s="150"/>
      <c r="K32" s="150"/>
      <c r="L32" s="150"/>
      <c r="M32" s="150"/>
      <c r="N32" s="150"/>
      <c r="O32" s="150"/>
      <c r="P32" s="152" t="s">
        <v>237</v>
      </c>
      <c r="Q32" s="150"/>
      <c r="R32" s="150"/>
      <c r="S32" s="150"/>
      <c r="T32" s="150"/>
      <c r="U32" s="150"/>
      <c r="V32" s="150"/>
      <c r="W32" s="150"/>
    </row>
    <row r="33" spans="6:16" ht="19" customHeight="1" x14ac:dyDescent="0.2">
      <c r="F33" s="122" t="s">
        <v>236</v>
      </c>
      <c r="P33" s="122" t="s">
        <v>238</v>
      </c>
    </row>
  </sheetData>
  <mergeCells count="85">
    <mergeCell ref="AH6:AU6"/>
    <mergeCell ref="AH7:AI8"/>
    <mergeCell ref="AJ7:AJ8"/>
    <mergeCell ref="AK7:AK8"/>
    <mergeCell ref="AL7:AL8"/>
    <mergeCell ref="AM7:AM8"/>
    <mergeCell ref="AN7:AN8"/>
    <mergeCell ref="AO7:AO8"/>
    <mergeCell ref="AP7:AP8"/>
    <mergeCell ref="AQ7:AQ8"/>
    <mergeCell ref="AS7:AS8"/>
    <mergeCell ref="AT7:AT8"/>
    <mergeCell ref="AU7:AU8"/>
    <mergeCell ref="AH27:AI27"/>
    <mergeCell ref="AH28:AI28"/>
    <mergeCell ref="AH29:AI29"/>
    <mergeCell ref="AH23:AH25"/>
    <mergeCell ref="AH26:AI26"/>
    <mergeCell ref="AH22:AI22"/>
    <mergeCell ref="AH14:AI14"/>
    <mergeCell ref="AH15:AI15"/>
    <mergeCell ref="AH16:AI16"/>
    <mergeCell ref="AR7:AR8"/>
    <mergeCell ref="AH10:AH12"/>
    <mergeCell ref="AH13:AI13"/>
    <mergeCell ref="AH9:AI9"/>
    <mergeCell ref="AH17:AI17"/>
    <mergeCell ref="AH18:AI18"/>
    <mergeCell ref="AH19:AI19"/>
    <mergeCell ref="AH20:AI20"/>
    <mergeCell ref="AH21:AI21"/>
    <mergeCell ref="AC31:AF31"/>
    <mergeCell ref="B24:E24"/>
    <mergeCell ref="B25:E25"/>
    <mergeCell ref="B26:E26"/>
    <mergeCell ref="B27:E27"/>
    <mergeCell ref="B28:F28"/>
    <mergeCell ref="B29:F29"/>
    <mergeCell ref="B21:C23"/>
    <mergeCell ref="D21:E21"/>
    <mergeCell ref="D22:E22"/>
    <mergeCell ref="D23:E23"/>
    <mergeCell ref="B30:F30"/>
    <mergeCell ref="B16:E16"/>
    <mergeCell ref="B17:E17"/>
    <mergeCell ref="B18:E18"/>
    <mergeCell ref="B19:E19"/>
    <mergeCell ref="B20:E20"/>
    <mergeCell ref="B11:E11"/>
    <mergeCell ref="B12:E12"/>
    <mergeCell ref="B13:E13"/>
    <mergeCell ref="B14:E14"/>
    <mergeCell ref="B15:E15"/>
    <mergeCell ref="P5:P6"/>
    <mergeCell ref="Q5:Q6"/>
    <mergeCell ref="B5:E7"/>
    <mergeCell ref="F5:F6"/>
    <mergeCell ref="G5:G6"/>
    <mergeCell ref="H5:H6"/>
    <mergeCell ref="K5:K6"/>
    <mergeCell ref="L5:L6"/>
    <mergeCell ref="M5:M6"/>
    <mergeCell ref="B8:C10"/>
    <mergeCell ref="D8:E8"/>
    <mergeCell ref="D9:E9"/>
    <mergeCell ref="D10:E10"/>
    <mergeCell ref="J5:J6"/>
    <mergeCell ref="I5:I6"/>
    <mergeCell ref="AA1:AB1"/>
    <mergeCell ref="L2:T2"/>
    <mergeCell ref="AE2:AE3"/>
    <mergeCell ref="AF2:AF3"/>
    <mergeCell ref="T4:U4"/>
    <mergeCell ref="AF5:AF6"/>
    <mergeCell ref="R5:R6"/>
    <mergeCell ref="T5:T6"/>
    <mergeCell ref="U5:U6"/>
    <mergeCell ref="V5:V6"/>
    <mergeCell ref="W5:W6"/>
    <mergeCell ref="X5:X6"/>
    <mergeCell ref="Y5:Y6"/>
    <mergeCell ref="Z5:Z6"/>
    <mergeCell ref="AA5:AA6"/>
    <mergeCell ref="AD5:AD6"/>
    <mergeCell ref="AE5:AE6"/>
  </mergeCells>
  <phoneticPr fontId="17"/>
  <pageMargins left="0.51181102362204722" right="0.31496062992125984" top="0.55118110236220474" bottom="0.35433070866141736" header="0.31496062992125984" footer="0.31496062992125984"/>
  <pageSetup paperSize="9" scale="60" orientation="landscape" r:id="rId1"/>
  <ignoredErrors>
    <ignoredError sqref="L8:L11 L12:L13 L14:L18 L19:L22 L23:L27 N23 N26 Z8:Z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49"/>
  <sheetViews>
    <sheetView zoomScaleNormal="100" workbookViewId="0">
      <pane xSplit="10" ySplit="6" topLeftCell="K7" activePane="bottomRight" state="frozen"/>
      <selection pane="topRight" activeCell="P1" sqref="P1"/>
      <selection pane="bottomLeft" activeCell="A7" sqref="A7"/>
      <selection pane="bottomRight" activeCell="AR15" sqref="AR15"/>
    </sheetView>
  </sheetViews>
  <sheetFormatPr defaultRowHeight="12.5" x14ac:dyDescent="0.2"/>
  <cols>
    <col min="1" max="1" width="1.26953125" customWidth="1"/>
    <col min="2" max="2" width="6.453125" customWidth="1"/>
    <col min="3" max="3" width="1" customWidth="1"/>
    <col min="4" max="4" width="5" customWidth="1"/>
    <col min="5" max="5" width="1.453125" customWidth="1"/>
    <col min="6" max="6" width="5.7265625" customWidth="1"/>
    <col min="7" max="8" width="1" customWidth="1"/>
    <col min="9" max="9" width="10.26953125" customWidth="1"/>
    <col min="10" max="10" width="1" customWidth="1"/>
    <col min="11" max="37" width="4.7265625" customWidth="1"/>
    <col min="38" max="38" width="7.54296875" customWidth="1"/>
    <col min="39" max="39" width="11.81640625" customWidth="1"/>
    <col min="40" max="40" width="9.7265625" customWidth="1"/>
    <col min="41" max="41" width="8.54296875" customWidth="1"/>
    <col min="42" max="1025" width="8.7265625" customWidth="1"/>
  </cols>
  <sheetData>
    <row r="1" spans="1:42" ht="14" x14ac:dyDescent="0.2">
      <c r="B1" s="3" t="s">
        <v>48</v>
      </c>
      <c r="C1" s="3"/>
      <c r="D1" s="3"/>
      <c r="E1" s="3"/>
      <c r="F1" s="2"/>
      <c r="G1" s="2"/>
      <c r="AL1" s="509" t="s">
        <v>0</v>
      </c>
      <c r="AM1" s="509"/>
      <c r="AN1" s="509" t="s">
        <v>1</v>
      </c>
      <c r="AO1" s="509"/>
    </row>
    <row r="2" spans="1:42" ht="27.75" customHeight="1" x14ac:dyDescent="0.2">
      <c r="A2" s="7"/>
      <c r="B2" s="7"/>
      <c r="C2" s="7"/>
      <c r="D2" s="7"/>
      <c r="E2" s="7"/>
      <c r="F2" s="7"/>
      <c r="G2" s="20"/>
      <c r="H2" s="20"/>
      <c r="I2" s="21" t="s">
        <v>119</v>
      </c>
      <c r="J2" s="22"/>
      <c r="K2" s="7"/>
      <c r="L2" s="7"/>
      <c r="M2" s="7"/>
      <c r="N2" s="7"/>
      <c r="O2" s="7"/>
      <c r="P2" s="7"/>
      <c r="Q2" s="7"/>
      <c r="R2" s="7" t="s">
        <v>49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510"/>
      <c r="AM2" s="510"/>
      <c r="AN2" s="510"/>
      <c r="AO2" s="510"/>
    </row>
    <row r="3" spans="1:42" x14ac:dyDescent="0.2">
      <c r="P3" s="136"/>
      <c r="AC3" s="511" t="s">
        <v>50</v>
      </c>
      <c r="AD3" s="511"/>
      <c r="AE3" s="511"/>
      <c r="AF3" s="511"/>
      <c r="AG3" s="24"/>
      <c r="AH3" s="511" t="s">
        <v>51</v>
      </c>
      <c r="AI3" s="511"/>
      <c r="AJ3" s="24"/>
      <c r="AK3" s="24" t="s">
        <v>52</v>
      </c>
      <c r="AL3" s="203"/>
      <c r="AM3" s="24" t="s">
        <v>53</v>
      </c>
      <c r="AN3" s="202">
        <f>COUNT(AG5:AK5)</f>
        <v>0</v>
      </c>
      <c r="AO3" s="24" t="s">
        <v>54</v>
      </c>
    </row>
    <row r="4" spans="1:42" ht="3.75" customHeight="1" x14ac:dyDescent="0.2"/>
    <row r="5" spans="1:42" ht="22.5" customHeight="1" x14ac:dyDescent="0.2">
      <c r="A5" s="25"/>
      <c r="B5" s="507" t="s">
        <v>55</v>
      </c>
      <c r="C5" s="507"/>
      <c r="D5" s="507"/>
      <c r="E5" s="508" t="s">
        <v>249</v>
      </c>
      <c r="F5" s="508"/>
      <c r="G5" s="508"/>
      <c r="H5" s="508"/>
      <c r="I5" s="508"/>
      <c r="J5" s="9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198"/>
      <c r="AH5" s="198"/>
      <c r="AI5" s="198"/>
      <c r="AJ5" s="198"/>
      <c r="AK5" s="198"/>
      <c r="AL5" s="502" t="s">
        <v>56</v>
      </c>
      <c r="AM5" s="506" t="s">
        <v>57</v>
      </c>
      <c r="AN5" s="506" t="s">
        <v>58</v>
      </c>
      <c r="AO5" s="506" t="s">
        <v>59</v>
      </c>
      <c r="AP5" s="27"/>
    </row>
    <row r="6" spans="1:42" ht="22.5" customHeight="1" x14ac:dyDescent="0.2">
      <c r="A6" s="18"/>
      <c r="B6" s="507"/>
      <c r="C6" s="507"/>
      <c r="D6" s="507"/>
      <c r="E6" s="508"/>
      <c r="F6" s="508"/>
      <c r="G6" s="508"/>
      <c r="H6" s="508"/>
      <c r="I6" s="508"/>
      <c r="J6" s="19"/>
      <c r="K6" s="201" t="str">
        <f t="shared" ref="K6:AK6" si="0">IF(K5="","",DATE(YEAR($I$2),MONTH($I$2),K5))</f>
        <v/>
      </c>
      <c r="L6" s="201" t="str">
        <f t="shared" si="0"/>
        <v/>
      </c>
      <c r="M6" s="201" t="str">
        <f t="shared" si="0"/>
        <v/>
      </c>
      <c r="N6" s="201" t="str">
        <f t="shared" si="0"/>
        <v/>
      </c>
      <c r="O6" s="201" t="str">
        <f t="shared" si="0"/>
        <v/>
      </c>
      <c r="P6" s="201" t="str">
        <f t="shared" si="0"/>
        <v/>
      </c>
      <c r="Q6" s="201" t="str">
        <f t="shared" si="0"/>
        <v/>
      </c>
      <c r="R6" s="201" t="str">
        <f t="shared" si="0"/>
        <v/>
      </c>
      <c r="S6" s="201" t="str">
        <f t="shared" si="0"/>
        <v/>
      </c>
      <c r="T6" s="201" t="str">
        <f t="shared" si="0"/>
        <v/>
      </c>
      <c r="U6" s="201" t="str">
        <f t="shared" si="0"/>
        <v/>
      </c>
      <c r="V6" s="201" t="str">
        <f t="shared" si="0"/>
        <v/>
      </c>
      <c r="W6" s="201" t="str">
        <f t="shared" si="0"/>
        <v/>
      </c>
      <c r="X6" s="201" t="str">
        <f t="shared" si="0"/>
        <v/>
      </c>
      <c r="Y6" s="201" t="str">
        <f t="shared" si="0"/>
        <v/>
      </c>
      <c r="Z6" s="201" t="str">
        <f t="shared" si="0"/>
        <v/>
      </c>
      <c r="AA6" s="201" t="str">
        <f t="shared" si="0"/>
        <v/>
      </c>
      <c r="AB6" s="201" t="str">
        <f t="shared" si="0"/>
        <v/>
      </c>
      <c r="AC6" s="201" t="str">
        <f t="shared" si="0"/>
        <v/>
      </c>
      <c r="AD6" s="201" t="str">
        <f t="shared" si="0"/>
        <v/>
      </c>
      <c r="AE6" s="201" t="str">
        <f t="shared" si="0"/>
        <v/>
      </c>
      <c r="AF6" s="201" t="str">
        <f t="shared" si="0"/>
        <v/>
      </c>
      <c r="AG6" s="199" t="str">
        <f t="shared" si="0"/>
        <v/>
      </c>
      <c r="AH6" s="199" t="str">
        <f t="shared" si="0"/>
        <v/>
      </c>
      <c r="AI6" s="199" t="str">
        <f t="shared" si="0"/>
        <v/>
      </c>
      <c r="AJ6" s="199" t="str">
        <f t="shared" si="0"/>
        <v/>
      </c>
      <c r="AK6" s="199" t="str">
        <f t="shared" si="0"/>
        <v/>
      </c>
      <c r="AL6" s="502"/>
      <c r="AM6" s="506"/>
      <c r="AN6" s="506"/>
      <c r="AO6" s="506"/>
      <c r="AP6" s="27"/>
    </row>
    <row r="7" spans="1:42" ht="18" customHeight="1" x14ac:dyDescent="0.2">
      <c r="A7" s="502" t="s">
        <v>60</v>
      </c>
      <c r="B7" s="502"/>
      <c r="C7" s="28"/>
      <c r="D7" s="503" t="s">
        <v>61</v>
      </c>
      <c r="E7" s="503"/>
      <c r="F7" s="503"/>
      <c r="G7" s="29"/>
      <c r="H7" s="11"/>
      <c r="I7" s="30" t="s">
        <v>62</v>
      </c>
      <c r="J7" s="16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26"/>
      <c r="AH7" s="26"/>
      <c r="AI7" s="26"/>
      <c r="AJ7" s="26"/>
      <c r="AK7" s="26"/>
      <c r="AL7" s="12">
        <f t="shared" ref="AL7:AL46" si="1">SUM(K7:AF7)</f>
        <v>0</v>
      </c>
      <c r="AM7" s="12">
        <f t="shared" ref="AM7:AM38" si="2">IF($AL$3&gt;0,ROUND(AL7/$AL$3,0),0)</f>
        <v>0</v>
      </c>
      <c r="AN7" s="12">
        <f>'様式例3（食品構成表）'!F8</f>
        <v>40</v>
      </c>
      <c r="AO7" s="31">
        <f t="shared" ref="AO7:AO46" si="3">IF(AN7=0,"",ROUND(AM7/AN7*100,0))</f>
        <v>0</v>
      </c>
      <c r="AP7" s="27"/>
    </row>
    <row r="8" spans="1:42" ht="18" customHeight="1" x14ac:dyDescent="0.2">
      <c r="A8" s="502"/>
      <c r="B8" s="502"/>
      <c r="C8" s="15"/>
      <c r="D8" s="503"/>
      <c r="E8" s="503"/>
      <c r="F8" s="503"/>
      <c r="G8" s="32"/>
      <c r="H8" s="33"/>
      <c r="I8" s="34" t="s">
        <v>63</v>
      </c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3"/>
      <c r="AF8" s="193"/>
      <c r="AG8" s="35"/>
      <c r="AH8" s="35"/>
      <c r="AI8" s="35"/>
      <c r="AJ8" s="35"/>
      <c r="AK8" s="35"/>
      <c r="AL8" s="12">
        <f t="shared" si="1"/>
        <v>0</v>
      </c>
      <c r="AM8" s="12">
        <f t="shared" si="2"/>
        <v>0</v>
      </c>
      <c r="AN8" s="12">
        <f>'様式例3（食品構成表）'!T8</f>
        <v>50</v>
      </c>
      <c r="AO8" s="31">
        <f t="shared" si="3"/>
        <v>0</v>
      </c>
      <c r="AP8" s="27"/>
    </row>
    <row r="9" spans="1:42" ht="18" customHeight="1" x14ac:dyDescent="0.2">
      <c r="A9" s="502"/>
      <c r="B9" s="502"/>
      <c r="C9" s="28"/>
      <c r="D9" s="503" t="s">
        <v>64</v>
      </c>
      <c r="E9" s="503"/>
      <c r="F9" s="503"/>
      <c r="G9" s="29"/>
      <c r="H9" s="11"/>
      <c r="I9" s="36" t="s">
        <v>65</v>
      </c>
      <c r="J9" s="16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4"/>
      <c r="AF9" s="194"/>
      <c r="AG9" s="26"/>
      <c r="AH9" s="26"/>
      <c r="AI9" s="26"/>
      <c r="AJ9" s="26"/>
      <c r="AK9" s="26"/>
      <c r="AL9" s="12">
        <f t="shared" si="1"/>
        <v>0</v>
      </c>
      <c r="AM9" s="12">
        <f t="shared" si="2"/>
        <v>0</v>
      </c>
      <c r="AN9" s="12">
        <f>'様式例3（食品構成表）'!F9</f>
        <v>0</v>
      </c>
      <c r="AO9" s="37" t="str">
        <f t="shared" si="3"/>
        <v/>
      </c>
      <c r="AP9" s="27"/>
    </row>
    <row r="10" spans="1:42" ht="18" customHeight="1" x14ac:dyDescent="0.2">
      <c r="A10" s="502"/>
      <c r="B10" s="502"/>
      <c r="C10" s="15"/>
      <c r="D10" s="503"/>
      <c r="E10" s="503"/>
      <c r="F10" s="503"/>
      <c r="G10" s="32"/>
      <c r="H10" s="33"/>
      <c r="I10" s="23" t="s">
        <v>66</v>
      </c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3"/>
      <c r="AF10" s="193"/>
      <c r="AG10" s="35"/>
      <c r="AH10" s="35"/>
      <c r="AI10" s="35"/>
      <c r="AJ10" s="35"/>
      <c r="AK10" s="35"/>
      <c r="AL10" s="27">
        <f>SUM(K10:AF10)</f>
        <v>0</v>
      </c>
      <c r="AM10" s="12">
        <f t="shared" si="2"/>
        <v>0</v>
      </c>
      <c r="AN10" s="12">
        <f>'様式例3（食品構成表）'!T9</f>
        <v>0</v>
      </c>
      <c r="AO10" s="37" t="str">
        <f t="shared" si="3"/>
        <v/>
      </c>
      <c r="AP10" s="27"/>
    </row>
    <row r="11" spans="1:42" ht="18" customHeight="1" x14ac:dyDescent="0.2">
      <c r="A11" s="502"/>
      <c r="B11" s="502"/>
      <c r="C11" s="33"/>
      <c r="D11" s="504" t="s">
        <v>67</v>
      </c>
      <c r="E11" s="504"/>
      <c r="F11" s="504"/>
      <c r="G11" s="38"/>
      <c r="H11" s="39"/>
      <c r="I11" s="36" t="s">
        <v>65</v>
      </c>
      <c r="J11" s="16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26"/>
      <c r="AH11" s="26"/>
      <c r="AI11" s="26"/>
      <c r="AJ11" s="26"/>
      <c r="AK11" s="26"/>
      <c r="AL11" s="12">
        <f t="shared" si="1"/>
        <v>0</v>
      </c>
      <c r="AM11" s="12">
        <f t="shared" si="2"/>
        <v>0</v>
      </c>
      <c r="AN11" s="12">
        <f>'様式例3（食品構成表）'!F10</f>
        <v>4</v>
      </c>
      <c r="AO11" s="31">
        <f t="shared" si="3"/>
        <v>0</v>
      </c>
      <c r="AP11" s="27"/>
    </row>
    <row r="12" spans="1:42" ht="18" customHeight="1" x14ac:dyDescent="0.2">
      <c r="A12" s="502"/>
      <c r="B12" s="502"/>
      <c r="C12" s="15"/>
      <c r="D12" s="504"/>
      <c r="E12" s="504"/>
      <c r="F12" s="504"/>
      <c r="G12" s="22"/>
      <c r="H12" s="15"/>
      <c r="I12" s="40" t="s">
        <v>66</v>
      </c>
      <c r="J12" s="19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41"/>
      <c r="AH12" s="41"/>
      <c r="AI12" s="41"/>
      <c r="AJ12" s="41"/>
      <c r="AK12" s="41"/>
      <c r="AL12" s="12">
        <f t="shared" si="1"/>
        <v>0</v>
      </c>
      <c r="AM12" s="12">
        <f t="shared" si="2"/>
        <v>0</v>
      </c>
      <c r="AN12" s="12">
        <f>'様式例3（食品構成表）'!T10</f>
        <v>5</v>
      </c>
      <c r="AO12" s="31">
        <f t="shared" si="3"/>
        <v>0</v>
      </c>
      <c r="AP12" s="27"/>
    </row>
    <row r="13" spans="1:42" ht="18" customHeight="1" x14ac:dyDescent="0.2">
      <c r="A13" s="25"/>
      <c r="B13" s="499" t="s">
        <v>27</v>
      </c>
      <c r="C13" s="499"/>
      <c r="D13" s="499"/>
      <c r="E13" s="499"/>
      <c r="F13" s="500" t="s">
        <v>12</v>
      </c>
      <c r="G13" s="42"/>
      <c r="H13" s="11"/>
      <c r="I13" s="36" t="s">
        <v>65</v>
      </c>
      <c r="J13" s="16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26"/>
      <c r="AH13" s="26"/>
      <c r="AI13" s="26"/>
      <c r="AJ13" s="26"/>
      <c r="AK13" s="26"/>
      <c r="AL13" s="12">
        <f t="shared" si="1"/>
        <v>0</v>
      </c>
      <c r="AM13" s="12">
        <f t="shared" si="2"/>
        <v>0</v>
      </c>
      <c r="AN13" s="12">
        <f>'様式例3（食品構成表）'!F11</f>
        <v>10</v>
      </c>
      <c r="AO13" s="31">
        <f t="shared" si="3"/>
        <v>0</v>
      </c>
      <c r="AP13" s="27"/>
    </row>
    <row r="14" spans="1:42" ht="18" customHeight="1" x14ac:dyDescent="0.2">
      <c r="A14" s="18"/>
      <c r="B14" s="499"/>
      <c r="C14" s="499"/>
      <c r="D14" s="499"/>
      <c r="E14" s="499"/>
      <c r="F14" s="500"/>
      <c r="G14" s="22"/>
      <c r="H14" s="15"/>
      <c r="I14" s="40" t="s">
        <v>66</v>
      </c>
      <c r="J14" s="19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41"/>
      <c r="AH14" s="41"/>
      <c r="AI14" s="41"/>
      <c r="AJ14" s="41"/>
      <c r="AK14" s="41"/>
      <c r="AL14" s="12">
        <f t="shared" si="1"/>
        <v>0</v>
      </c>
      <c r="AM14" s="12">
        <f t="shared" si="2"/>
        <v>0</v>
      </c>
      <c r="AN14" s="12">
        <f>'様式例3（食品構成表）'!T11</f>
        <v>12</v>
      </c>
      <c r="AO14" s="31">
        <f t="shared" si="3"/>
        <v>0</v>
      </c>
      <c r="AP14" s="27"/>
    </row>
    <row r="15" spans="1:42" ht="18" customHeight="1" x14ac:dyDescent="0.2">
      <c r="A15" s="27"/>
      <c r="B15" s="499" t="s">
        <v>28</v>
      </c>
      <c r="C15" s="499"/>
      <c r="D15" s="499"/>
      <c r="E15" s="499"/>
      <c r="F15" s="501" t="s">
        <v>12</v>
      </c>
      <c r="G15" s="24"/>
      <c r="H15" s="11"/>
      <c r="I15" s="36" t="s">
        <v>65</v>
      </c>
      <c r="J15" s="16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26"/>
      <c r="AH15" s="26"/>
      <c r="AI15" s="26"/>
      <c r="AJ15" s="26"/>
      <c r="AK15" s="26"/>
      <c r="AL15" s="12">
        <f t="shared" si="1"/>
        <v>0</v>
      </c>
      <c r="AM15" s="12">
        <f t="shared" si="2"/>
        <v>0</v>
      </c>
      <c r="AN15" s="12">
        <f>'様式例3（食品構成表）'!F12</f>
        <v>4</v>
      </c>
      <c r="AO15" s="31">
        <f t="shared" si="3"/>
        <v>0</v>
      </c>
      <c r="AP15" s="27"/>
    </row>
    <row r="16" spans="1:42" ht="18" customHeight="1" x14ac:dyDescent="0.2">
      <c r="A16" s="18"/>
      <c r="B16" s="499"/>
      <c r="C16" s="499"/>
      <c r="D16" s="499"/>
      <c r="E16" s="499"/>
      <c r="F16" s="501"/>
      <c r="G16" s="22"/>
      <c r="H16" s="15"/>
      <c r="I16" s="40" t="s">
        <v>66</v>
      </c>
      <c r="J16" s="19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1"/>
      <c r="AH16" s="41"/>
      <c r="AI16" s="41"/>
      <c r="AJ16" s="41"/>
      <c r="AK16" s="41"/>
      <c r="AL16" s="12">
        <f t="shared" si="1"/>
        <v>0</v>
      </c>
      <c r="AM16" s="12">
        <f t="shared" si="2"/>
        <v>0</v>
      </c>
      <c r="AN16" s="12">
        <f>'様式例3（食品構成表）'!T12</f>
        <v>4</v>
      </c>
      <c r="AO16" s="31">
        <f t="shared" si="3"/>
        <v>0</v>
      </c>
      <c r="AP16" s="27"/>
    </row>
    <row r="17" spans="1:42" ht="18" customHeight="1" x14ac:dyDescent="0.2">
      <c r="A17" s="27"/>
      <c r="B17" s="499" t="s">
        <v>29</v>
      </c>
      <c r="C17" s="499"/>
      <c r="D17" s="499"/>
      <c r="E17" s="499"/>
      <c r="F17" s="500" t="s">
        <v>12</v>
      </c>
      <c r="G17" s="24"/>
      <c r="H17" s="33"/>
      <c r="I17" s="23" t="s">
        <v>65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35"/>
      <c r="AH17" s="35"/>
      <c r="AI17" s="35"/>
      <c r="AJ17" s="35"/>
      <c r="AK17" s="35"/>
      <c r="AL17" s="12">
        <f t="shared" si="1"/>
        <v>0</v>
      </c>
      <c r="AM17" s="12">
        <f t="shared" si="2"/>
        <v>0</v>
      </c>
      <c r="AN17" s="12">
        <f>'様式例3（食品構成表）'!F13</f>
        <v>6</v>
      </c>
      <c r="AO17" s="31">
        <f t="shared" si="3"/>
        <v>0</v>
      </c>
      <c r="AP17" s="27"/>
    </row>
    <row r="18" spans="1:42" ht="18" customHeight="1" x14ac:dyDescent="0.2">
      <c r="A18" s="18"/>
      <c r="B18" s="499"/>
      <c r="C18" s="499"/>
      <c r="D18" s="499"/>
      <c r="E18" s="499"/>
      <c r="F18" s="500"/>
      <c r="G18" s="22"/>
      <c r="H18" s="11"/>
      <c r="I18" s="36" t="s">
        <v>66</v>
      </c>
      <c r="J18" s="16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26"/>
      <c r="AH18" s="26"/>
      <c r="AI18" s="26"/>
      <c r="AJ18" s="26"/>
      <c r="AK18" s="26"/>
      <c r="AL18" s="12">
        <f t="shared" si="1"/>
        <v>0</v>
      </c>
      <c r="AM18" s="12">
        <f t="shared" si="2"/>
        <v>0</v>
      </c>
      <c r="AN18" s="12">
        <f>'様式例3（食品構成表）'!T13</f>
        <v>7</v>
      </c>
      <c r="AO18" s="31">
        <f t="shared" si="3"/>
        <v>0</v>
      </c>
      <c r="AP18" s="27"/>
    </row>
    <row r="19" spans="1:42" ht="18" customHeight="1" x14ac:dyDescent="0.2">
      <c r="A19" s="25"/>
      <c r="B19" s="499" t="s">
        <v>30</v>
      </c>
      <c r="C19" s="499"/>
      <c r="D19" s="499"/>
      <c r="E19" s="499"/>
      <c r="F19" s="500" t="s">
        <v>12</v>
      </c>
      <c r="G19" s="42"/>
      <c r="H19" s="28"/>
      <c r="I19" s="43" t="s">
        <v>65</v>
      </c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35"/>
      <c r="AH19" s="35"/>
      <c r="AI19" s="35"/>
      <c r="AJ19" s="35"/>
      <c r="AK19" s="35"/>
      <c r="AL19" s="12">
        <f t="shared" si="1"/>
        <v>0</v>
      </c>
      <c r="AM19" s="12">
        <f t="shared" si="2"/>
        <v>0</v>
      </c>
      <c r="AN19" s="12">
        <f>'様式例3（食品構成表）'!F14</f>
        <v>15</v>
      </c>
      <c r="AO19" s="31">
        <f t="shared" si="3"/>
        <v>0</v>
      </c>
      <c r="AP19" s="27"/>
    </row>
    <row r="20" spans="1:42" ht="18" customHeight="1" x14ac:dyDescent="0.2">
      <c r="A20" s="18"/>
      <c r="B20" s="499"/>
      <c r="C20" s="499"/>
      <c r="D20" s="499"/>
      <c r="E20" s="499"/>
      <c r="F20" s="500"/>
      <c r="G20" s="22"/>
      <c r="H20" s="11"/>
      <c r="I20" s="36" t="s">
        <v>66</v>
      </c>
      <c r="J20" s="16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26"/>
      <c r="AH20" s="26"/>
      <c r="AI20" s="26"/>
      <c r="AJ20" s="26"/>
      <c r="AK20" s="26"/>
      <c r="AL20" s="12">
        <f t="shared" si="1"/>
        <v>0</v>
      </c>
      <c r="AM20" s="12">
        <f t="shared" si="2"/>
        <v>0</v>
      </c>
      <c r="AN20" s="12">
        <f>'様式例3（食品構成表）'!T14</f>
        <v>20</v>
      </c>
      <c r="AO20" s="31">
        <f t="shared" si="3"/>
        <v>0</v>
      </c>
      <c r="AP20" s="27"/>
    </row>
    <row r="21" spans="1:42" ht="18" customHeight="1" x14ac:dyDescent="0.2">
      <c r="A21" s="25"/>
      <c r="B21" s="499" t="s">
        <v>31</v>
      </c>
      <c r="C21" s="499"/>
      <c r="D21" s="499"/>
      <c r="E21" s="499"/>
      <c r="F21" s="500" t="s">
        <v>12</v>
      </c>
      <c r="G21" s="42"/>
      <c r="H21" s="28"/>
      <c r="I21" s="43" t="s">
        <v>65</v>
      </c>
      <c r="J21" s="44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35"/>
      <c r="AH21" s="35"/>
      <c r="AI21" s="35"/>
      <c r="AJ21" s="35"/>
      <c r="AK21" s="35"/>
      <c r="AL21" s="12">
        <f t="shared" si="1"/>
        <v>0</v>
      </c>
      <c r="AM21" s="12">
        <f t="shared" si="2"/>
        <v>0</v>
      </c>
      <c r="AN21" s="12">
        <f>'様式例3（食品構成表）'!F15</f>
        <v>50</v>
      </c>
      <c r="AO21" s="31">
        <f t="shared" si="3"/>
        <v>0</v>
      </c>
      <c r="AP21" s="27"/>
    </row>
    <row r="22" spans="1:42" ht="18" customHeight="1" x14ac:dyDescent="0.2">
      <c r="A22" s="18"/>
      <c r="B22" s="499"/>
      <c r="C22" s="499"/>
      <c r="D22" s="499"/>
      <c r="E22" s="499"/>
      <c r="F22" s="500"/>
      <c r="G22" s="22"/>
      <c r="H22" s="11"/>
      <c r="I22" s="36" t="s">
        <v>66</v>
      </c>
      <c r="J22" s="17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26"/>
      <c r="AH22" s="26"/>
      <c r="AI22" s="26"/>
      <c r="AJ22" s="26"/>
      <c r="AK22" s="26"/>
      <c r="AL22" s="12">
        <f t="shared" si="1"/>
        <v>0</v>
      </c>
      <c r="AM22" s="12">
        <f t="shared" si="2"/>
        <v>0</v>
      </c>
      <c r="AN22" s="12">
        <f>'様式例3（食品構成表）'!T15</f>
        <v>50</v>
      </c>
      <c r="AO22" s="31">
        <f t="shared" si="3"/>
        <v>0</v>
      </c>
      <c r="AP22" s="27"/>
    </row>
    <row r="23" spans="1:42" ht="18" customHeight="1" x14ac:dyDescent="0.2">
      <c r="A23" s="25"/>
      <c r="B23" s="505" t="s">
        <v>68</v>
      </c>
      <c r="C23" s="505"/>
      <c r="D23" s="505"/>
      <c r="E23" s="505"/>
      <c r="F23" s="500" t="s">
        <v>12</v>
      </c>
      <c r="G23" s="42"/>
      <c r="H23" s="28"/>
      <c r="I23" s="43" t="s">
        <v>65</v>
      </c>
      <c r="J23" s="9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3"/>
      <c r="AF23" s="193"/>
      <c r="AG23" s="35"/>
      <c r="AH23" s="35"/>
      <c r="AI23" s="35"/>
      <c r="AJ23" s="35"/>
      <c r="AK23" s="35"/>
      <c r="AL23" s="12">
        <f t="shared" si="1"/>
        <v>0</v>
      </c>
      <c r="AM23" s="12">
        <f t="shared" si="2"/>
        <v>0</v>
      </c>
      <c r="AN23" s="12">
        <f>'様式例3（食品構成表）'!F16</f>
        <v>35</v>
      </c>
      <c r="AO23" s="31">
        <f t="shared" si="3"/>
        <v>0</v>
      </c>
      <c r="AP23" s="27"/>
    </row>
    <row r="24" spans="1:42" ht="18" customHeight="1" x14ac:dyDescent="0.2">
      <c r="A24" s="18"/>
      <c r="B24" s="505"/>
      <c r="C24" s="505"/>
      <c r="D24" s="505"/>
      <c r="E24" s="505"/>
      <c r="F24" s="500"/>
      <c r="G24" s="22"/>
      <c r="H24" s="11"/>
      <c r="I24" s="36" t="s">
        <v>66</v>
      </c>
      <c r="J24" s="16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4"/>
      <c r="AF24" s="194"/>
      <c r="AG24" s="26"/>
      <c r="AH24" s="26"/>
      <c r="AI24" s="26"/>
      <c r="AJ24" s="26"/>
      <c r="AK24" s="26"/>
      <c r="AL24" s="12">
        <f t="shared" si="1"/>
        <v>0</v>
      </c>
      <c r="AM24" s="12">
        <f t="shared" si="2"/>
        <v>0</v>
      </c>
      <c r="AN24" s="12">
        <f>'様式例3（食品構成表）'!T16</f>
        <v>40</v>
      </c>
      <c r="AO24" s="31">
        <f t="shared" si="3"/>
        <v>0</v>
      </c>
      <c r="AP24" s="27"/>
    </row>
    <row r="25" spans="1:42" ht="18" customHeight="1" x14ac:dyDescent="0.2">
      <c r="A25" s="25"/>
      <c r="B25" s="505" t="s">
        <v>69</v>
      </c>
      <c r="C25" s="505"/>
      <c r="D25" s="505"/>
      <c r="E25" s="505"/>
      <c r="F25" s="500" t="s">
        <v>12</v>
      </c>
      <c r="G25" s="42"/>
      <c r="H25" s="28"/>
      <c r="I25" s="43" t="s">
        <v>65</v>
      </c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35"/>
      <c r="AH25" s="35"/>
      <c r="AI25" s="35"/>
      <c r="AJ25" s="35"/>
      <c r="AK25" s="35"/>
      <c r="AL25" s="12">
        <f t="shared" si="1"/>
        <v>0</v>
      </c>
      <c r="AM25" s="12">
        <f t="shared" si="2"/>
        <v>0</v>
      </c>
      <c r="AN25" s="12">
        <f>'様式例3（食品構成表）'!F17</f>
        <v>50</v>
      </c>
      <c r="AO25" s="31">
        <f t="shared" si="3"/>
        <v>0</v>
      </c>
      <c r="AP25" s="27"/>
    </row>
    <row r="26" spans="1:42" ht="18" customHeight="1" x14ac:dyDescent="0.2">
      <c r="A26" s="18"/>
      <c r="B26" s="505"/>
      <c r="C26" s="505"/>
      <c r="D26" s="505"/>
      <c r="E26" s="505"/>
      <c r="F26" s="500"/>
      <c r="G26" s="22"/>
      <c r="H26" s="11"/>
      <c r="I26" s="36" t="s">
        <v>66</v>
      </c>
      <c r="J26" s="16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26"/>
      <c r="AH26" s="26"/>
      <c r="AI26" s="26"/>
      <c r="AJ26" s="26"/>
      <c r="AK26" s="26"/>
      <c r="AL26" s="12">
        <f t="shared" si="1"/>
        <v>0</v>
      </c>
      <c r="AM26" s="12">
        <f t="shared" si="2"/>
        <v>0</v>
      </c>
      <c r="AN26" s="12">
        <f>'様式例3（食品構成表）'!T17</f>
        <v>60</v>
      </c>
      <c r="AO26" s="31">
        <f t="shared" si="3"/>
        <v>0</v>
      </c>
      <c r="AP26" s="27"/>
    </row>
    <row r="27" spans="1:42" ht="18" customHeight="1" x14ac:dyDescent="0.2">
      <c r="A27" s="25"/>
      <c r="B27" s="499" t="s">
        <v>34</v>
      </c>
      <c r="C27" s="499"/>
      <c r="D27" s="499"/>
      <c r="E27" s="499"/>
      <c r="F27" s="500" t="s">
        <v>12</v>
      </c>
      <c r="G27" s="42"/>
      <c r="H27" s="28"/>
      <c r="I27" s="43" t="s">
        <v>65</v>
      </c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35"/>
      <c r="AH27" s="35"/>
      <c r="AI27" s="35"/>
      <c r="AJ27" s="35"/>
      <c r="AK27" s="35"/>
      <c r="AL27" s="12">
        <f t="shared" si="1"/>
        <v>0</v>
      </c>
      <c r="AM27" s="12">
        <f t="shared" si="2"/>
        <v>0</v>
      </c>
      <c r="AN27" s="12">
        <f>'様式例3（食品構成表）'!F18</f>
        <v>18</v>
      </c>
      <c r="AO27" s="31">
        <f t="shared" si="3"/>
        <v>0</v>
      </c>
      <c r="AP27" s="27"/>
    </row>
    <row r="28" spans="1:42" ht="18" customHeight="1" x14ac:dyDescent="0.2">
      <c r="A28" s="18"/>
      <c r="B28" s="499"/>
      <c r="C28" s="499"/>
      <c r="D28" s="499"/>
      <c r="E28" s="499"/>
      <c r="F28" s="500"/>
      <c r="G28" s="22"/>
      <c r="H28" s="11"/>
      <c r="I28" s="36" t="s">
        <v>66</v>
      </c>
      <c r="J28" s="16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26"/>
      <c r="AH28" s="26"/>
      <c r="AI28" s="26"/>
      <c r="AJ28" s="26"/>
      <c r="AK28" s="26"/>
      <c r="AL28" s="12">
        <f t="shared" si="1"/>
        <v>0</v>
      </c>
      <c r="AM28" s="12">
        <f t="shared" si="2"/>
        <v>0</v>
      </c>
      <c r="AN28" s="12">
        <f>'様式例3（食品構成表）'!T18</f>
        <v>22</v>
      </c>
      <c r="AO28" s="31">
        <f t="shared" si="3"/>
        <v>0</v>
      </c>
      <c r="AP28" s="27"/>
    </row>
    <row r="29" spans="1:42" ht="18" customHeight="1" x14ac:dyDescent="0.2">
      <c r="A29" s="25"/>
      <c r="B29" s="499" t="s">
        <v>35</v>
      </c>
      <c r="C29" s="499"/>
      <c r="D29" s="499"/>
      <c r="E29" s="499"/>
      <c r="F29" s="500" t="s">
        <v>12</v>
      </c>
      <c r="G29" s="42"/>
      <c r="H29" s="28"/>
      <c r="I29" s="43" t="s">
        <v>65</v>
      </c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35"/>
      <c r="AH29" s="35"/>
      <c r="AI29" s="35"/>
      <c r="AJ29" s="35"/>
      <c r="AK29" s="35"/>
      <c r="AL29" s="12">
        <f t="shared" si="1"/>
        <v>0</v>
      </c>
      <c r="AM29" s="12">
        <f t="shared" si="2"/>
        <v>0</v>
      </c>
      <c r="AN29" s="12">
        <f>'様式例3（食品構成表）'!F19</f>
        <v>20</v>
      </c>
      <c r="AO29" s="31">
        <f t="shared" si="3"/>
        <v>0</v>
      </c>
      <c r="AP29" s="27"/>
    </row>
    <row r="30" spans="1:42" ht="18" customHeight="1" x14ac:dyDescent="0.2">
      <c r="A30" s="18"/>
      <c r="B30" s="499"/>
      <c r="C30" s="499"/>
      <c r="D30" s="499"/>
      <c r="E30" s="499"/>
      <c r="F30" s="500"/>
      <c r="G30" s="22"/>
      <c r="H30" s="11"/>
      <c r="I30" s="36" t="s">
        <v>66</v>
      </c>
      <c r="J30" s="16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26"/>
      <c r="AH30" s="26"/>
      <c r="AI30" s="26"/>
      <c r="AJ30" s="26"/>
      <c r="AK30" s="26"/>
      <c r="AL30" s="12">
        <f t="shared" si="1"/>
        <v>0</v>
      </c>
      <c r="AM30" s="12">
        <f t="shared" si="2"/>
        <v>0</v>
      </c>
      <c r="AN30" s="12">
        <f>'様式例3（食品構成表）'!T19</f>
        <v>25</v>
      </c>
      <c r="AO30" s="31">
        <f t="shared" si="3"/>
        <v>0</v>
      </c>
      <c r="AP30" s="27"/>
    </row>
    <row r="31" spans="1:42" ht="18" customHeight="1" x14ac:dyDescent="0.2">
      <c r="A31" s="25"/>
      <c r="B31" s="499" t="s">
        <v>36</v>
      </c>
      <c r="C31" s="499"/>
      <c r="D31" s="499"/>
      <c r="E31" s="499"/>
      <c r="F31" s="500" t="s">
        <v>12</v>
      </c>
      <c r="G31" s="42"/>
      <c r="H31" s="28"/>
      <c r="I31" s="43" t="s">
        <v>65</v>
      </c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35"/>
      <c r="AH31" s="35"/>
      <c r="AI31" s="35"/>
      <c r="AJ31" s="35"/>
      <c r="AK31" s="35"/>
      <c r="AL31" s="12">
        <f t="shared" si="1"/>
        <v>0</v>
      </c>
      <c r="AM31" s="12">
        <f t="shared" si="2"/>
        <v>0</v>
      </c>
      <c r="AN31" s="12">
        <f>'様式例3（食品構成表）'!F20</f>
        <v>10</v>
      </c>
      <c r="AO31" s="31">
        <f t="shared" si="3"/>
        <v>0</v>
      </c>
      <c r="AP31" s="27"/>
    </row>
    <row r="32" spans="1:42" ht="18" customHeight="1" x14ac:dyDescent="0.2">
      <c r="A32" s="18"/>
      <c r="B32" s="499"/>
      <c r="C32" s="499"/>
      <c r="D32" s="499"/>
      <c r="E32" s="499"/>
      <c r="F32" s="500"/>
      <c r="G32" s="22"/>
      <c r="H32" s="11"/>
      <c r="I32" s="36" t="s">
        <v>66</v>
      </c>
      <c r="J32" s="16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26"/>
      <c r="AH32" s="26"/>
      <c r="AI32" s="26"/>
      <c r="AJ32" s="26"/>
      <c r="AK32" s="26"/>
      <c r="AL32" s="12">
        <f t="shared" si="1"/>
        <v>0</v>
      </c>
      <c r="AM32" s="12">
        <f t="shared" si="2"/>
        <v>0</v>
      </c>
      <c r="AN32" s="12">
        <f>'様式例3（食品構成表）'!T20</f>
        <v>12</v>
      </c>
      <c r="AO32" s="31">
        <f t="shared" si="3"/>
        <v>0</v>
      </c>
      <c r="AP32" s="27"/>
    </row>
    <row r="33" spans="1:42" ht="18" customHeight="1" x14ac:dyDescent="0.2">
      <c r="A33" s="502" t="s">
        <v>70</v>
      </c>
      <c r="B33" s="502"/>
      <c r="C33" s="28"/>
      <c r="D33" s="503" t="s">
        <v>71</v>
      </c>
      <c r="E33" s="503"/>
      <c r="F33" s="503"/>
      <c r="G33" s="42"/>
      <c r="H33" s="28"/>
      <c r="I33" s="43" t="s">
        <v>65</v>
      </c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35"/>
      <c r="AH33" s="35"/>
      <c r="AI33" s="35"/>
      <c r="AJ33" s="35"/>
      <c r="AK33" s="35"/>
      <c r="AL33" s="12">
        <f t="shared" si="1"/>
        <v>0</v>
      </c>
      <c r="AM33" s="12">
        <f t="shared" si="2"/>
        <v>0</v>
      </c>
      <c r="AN33" s="12">
        <f>'様式例3（食品構成表）'!F21</f>
        <v>80</v>
      </c>
      <c r="AO33" s="31">
        <f t="shared" si="3"/>
        <v>0</v>
      </c>
      <c r="AP33" s="27"/>
    </row>
    <row r="34" spans="1:42" ht="18" customHeight="1" x14ac:dyDescent="0.2">
      <c r="A34" s="502"/>
      <c r="B34" s="502"/>
      <c r="C34" s="15"/>
      <c r="D34" s="503"/>
      <c r="E34" s="503"/>
      <c r="F34" s="503"/>
      <c r="G34" s="22"/>
      <c r="H34" s="11"/>
      <c r="I34" s="36" t="s">
        <v>66</v>
      </c>
      <c r="J34" s="16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26"/>
      <c r="AH34" s="26"/>
      <c r="AI34" s="26"/>
      <c r="AJ34" s="26"/>
      <c r="AK34" s="26"/>
      <c r="AL34" s="12">
        <f t="shared" si="1"/>
        <v>0</v>
      </c>
      <c r="AM34" s="12">
        <f t="shared" si="2"/>
        <v>0</v>
      </c>
      <c r="AN34" s="12">
        <f>'様式例3（食品構成表）'!T21</f>
        <v>15</v>
      </c>
      <c r="AO34" s="31">
        <f t="shared" si="3"/>
        <v>0</v>
      </c>
      <c r="AP34" s="27"/>
    </row>
    <row r="35" spans="1:42" ht="18" customHeight="1" x14ac:dyDescent="0.2">
      <c r="A35" s="502"/>
      <c r="B35" s="502"/>
      <c r="C35" s="28"/>
      <c r="D35" s="503" t="s">
        <v>72</v>
      </c>
      <c r="E35" s="503"/>
      <c r="F35" s="503"/>
      <c r="G35" s="45"/>
      <c r="H35" s="46"/>
      <c r="I35" s="43" t="s">
        <v>65</v>
      </c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35"/>
      <c r="AH35" s="35"/>
      <c r="AI35" s="35"/>
      <c r="AJ35" s="35"/>
      <c r="AK35" s="35"/>
      <c r="AL35" s="12">
        <f t="shared" si="1"/>
        <v>0</v>
      </c>
      <c r="AM35" s="12">
        <f t="shared" si="2"/>
        <v>0</v>
      </c>
      <c r="AN35" s="12">
        <f>'様式例3（食品構成表）'!F22</f>
        <v>13</v>
      </c>
      <c r="AO35" s="31">
        <f t="shared" si="3"/>
        <v>0</v>
      </c>
      <c r="AP35" s="27"/>
    </row>
    <row r="36" spans="1:42" ht="18" customHeight="1" x14ac:dyDescent="0.2">
      <c r="A36" s="502"/>
      <c r="B36" s="502"/>
      <c r="C36" s="15"/>
      <c r="D36" s="503"/>
      <c r="E36" s="503"/>
      <c r="F36" s="503"/>
      <c r="G36" s="22"/>
      <c r="H36" s="11"/>
      <c r="I36" s="36" t="s">
        <v>66</v>
      </c>
      <c r="J36" s="16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26"/>
      <c r="AH36" s="26"/>
      <c r="AI36" s="26"/>
      <c r="AJ36" s="26"/>
      <c r="AK36" s="26"/>
      <c r="AL36" s="12">
        <f t="shared" si="1"/>
        <v>0</v>
      </c>
      <c r="AM36" s="12">
        <f t="shared" si="2"/>
        <v>0</v>
      </c>
      <c r="AN36" s="12">
        <f>'様式例3（食品構成表）'!T22</f>
        <v>15</v>
      </c>
      <c r="AO36" s="31">
        <f t="shared" si="3"/>
        <v>0</v>
      </c>
      <c r="AP36" s="27"/>
    </row>
    <row r="37" spans="1:42" ht="18" customHeight="1" x14ac:dyDescent="0.2">
      <c r="A37" s="502"/>
      <c r="B37" s="502"/>
      <c r="C37" s="33"/>
      <c r="D37" s="504" t="s">
        <v>73</v>
      </c>
      <c r="E37" s="504"/>
      <c r="F37" s="504"/>
      <c r="G37" s="38"/>
      <c r="H37" s="47"/>
      <c r="I37" s="23" t="s">
        <v>65</v>
      </c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35"/>
      <c r="AH37" s="35"/>
      <c r="AI37" s="35"/>
      <c r="AJ37" s="35"/>
      <c r="AK37" s="35"/>
      <c r="AL37" s="12">
        <f t="shared" si="1"/>
        <v>0</v>
      </c>
      <c r="AM37" s="12">
        <f t="shared" si="2"/>
        <v>0</v>
      </c>
      <c r="AN37" s="12">
        <f>'様式例3（食品構成表）'!F23</f>
        <v>3</v>
      </c>
      <c r="AO37" s="31">
        <f t="shared" si="3"/>
        <v>0</v>
      </c>
      <c r="AP37" s="27"/>
    </row>
    <row r="38" spans="1:42" ht="18" customHeight="1" x14ac:dyDescent="0.2">
      <c r="A38" s="502"/>
      <c r="B38" s="502"/>
      <c r="C38" s="15"/>
      <c r="D38" s="504"/>
      <c r="E38" s="504"/>
      <c r="F38" s="504"/>
      <c r="G38" s="22"/>
      <c r="H38" s="11"/>
      <c r="I38" s="36" t="s">
        <v>66</v>
      </c>
      <c r="J38" s="16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26"/>
      <c r="AH38" s="26"/>
      <c r="AI38" s="26"/>
      <c r="AJ38" s="26"/>
      <c r="AK38" s="26"/>
      <c r="AL38" s="12">
        <f t="shared" si="1"/>
        <v>0</v>
      </c>
      <c r="AM38" s="12">
        <f t="shared" si="2"/>
        <v>0</v>
      </c>
      <c r="AN38" s="12">
        <f>'様式例3（食品構成表）'!T23</f>
        <v>4</v>
      </c>
      <c r="AO38" s="31">
        <f t="shared" si="3"/>
        <v>0</v>
      </c>
      <c r="AP38" s="27"/>
    </row>
    <row r="39" spans="1:42" ht="18" customHeight="1" x14ac:dyDescent="0.2">
      <c r="A39" s="25"/>
      <c r="B39" s="499" t="s">
        <v>41</v>
      </c>
      <c r="C39" s="499"/>
      <c r="D39" s="499"/>
      <c r="E39" s="499"/>
      <c r="F39" s="500" t="s">
        <v>12</v>
      </c>
      <c r="G39" s="42"/>
      <c r="H39" s="28"/>
      <c r="I39" s="43" t="s">
        <v>65</v>
      </c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3"/>
      <c r="AF39" s="193"/>
      <c r="AG39" s="35"/>
      <c r="AH39" s="35"/>
      <c r="AI39" s="35"/>
      <c r="AJ39" s="35"/>
      <c r="AK39" s="35"/>
      <c r="AL39" s="12">
        <f t="shared" si="1"/>
        <v>0</v>
      </c>
      <c r="AM39" s="14">
        <f>IF($AL$3&gt;0,ROUND(AL39/$AL$3,1),0)</f>
        <v>0</v>
      </c>
      <c r="AN39" s="12">
        <f>'様式例3（食品構成表）'!F24</f>
        <v>1</v>
      </c>
      <c r="AO39" s="31">
        <f t="shared" si="3"/>
        <v>0</v>
      </c>
      <c r="AP39" s="27"/>
    </row>
    <row r="40" spans="1:42" ht="18" customHeight="1" x14ac:dyDescent="0.2">
      <c r="A40" s="18"/>
      <c r="B40" s="499"/>
      <c r="C40" s="499"/>
      <c r="D40" s="499"/>
      <c r="E40" s="499"/>
      <c r="F40" s="500"/>
      <c r="G40" s="22"/>
      <c r="H40" s="11"/>
      <c r="I40" s="36" t="s">
        <v>66</v>
      </c>
      <c r="J40" s="16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4"/>
      <c r="AF40" s="194"/>
      <c r="AG40" s="26"/>
      <c r="AH40" s="26"/>
      <c r="AI40" s="26"/>
      <c r="AJ40" s="26"/>
      <c r="AK40" s="26"/>
      <c r="AL40" s="12">
        <f t="shared" si="1"/>
        <v>0</v>
      </c>
      <c r="AM40" s="14">
        <f>IF($AL$3&gt;0,ROUND(AL40/$AL$3,1),0)</f>
        <v>0</v>
      </c>
      <c r="AN40" s="12">
        <f>'様式例3（食品構成表）'!T24</f>
        <v>1</v>
      </c>
      <c r="AO40" s="31">
        <f t="shared" si="3"/>
        <v>0</v>
      </c>
      <c r="AP40" s="27"/>
    </row>
    <row r="41" spans="1:42" ht="18" customHeight="1" x14ac:dyDescent="0.2">
      <c r="A41" s="25"/>
      <c r="B41" s="499" t="s">
        <v>42</v>
      </c>
      <c r="C41" s="499"/>
      <c r="D41" s="499"/>
      <c r="E41" s="499"/>
      <c r="F41" s="500" t="s">
        <v>12</v>
      </c>
      <c r="G41" s="42"/>
      <c r="H41" s="28"/>
      <c r="I41" s="43" t="s">
        <v>65</v>
      </c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3"/>
      <c r="AG41" s="35"/>
      <c r="AH41" s="35"/>
      <c r="AI41" s="35"/>
      <c r="AJ41" s="35"/>
      <c r="AK41" s="35"/>
      <c r="AL41" s="12">
        <f t="shared" si="1"/>
        <v>0</v>
      </c>
      <c r="AM41" s="12">
        <f>IF($AL$3&gt;0,ROUND(AL41/$AL$3,0),0)</f>
        <v>0</v>
      </c>
      <c r="AN41" s="12">
        <f>'様式例3（食品構成表）'!F25</f>
        <v>10</v>
      </c>
      <c r="AO41" s="31">
        <f t="shared" si="3"/>
        <v>0</v>
      </c>
      <c r="AP41" s="27"/>
    </row>
    <row r="42" spans="1:42" ht="18" customHeight="1" x14ac:dyDescent="0.2">
      <c r="A42" s="18"/>
      <c r="B42" s="499"/>
      <c r="C42" s="499"/>
      <c r="D42" s="499"/>
      <c r="E42" s="499"/>
      <c r="F42" s="500"/>
      <c r="G42" s="22"/>
      <c r="H42" s="11"/>
      <c r="I42" s="36" t="s">
        <v>66</v>
      </c>
      <c r="J42" s="16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26"/>
      <c r="AH42" s="26"/>
      <c r="AI42" s="26"/>
      <c r="AJ42" s="26"/>
      <c r="AK42" s="26"/>
      <c r="AL42" s="12">
        <f t="shared" si="1"/>
        <v>0</v>
      </c>
      <c r="AM42" s="12">
        <f>IF($AL$3&gt;0,ROUND(AL42/$AL$3,0),0)</f>
        <v>0</v>
      </c>
      <c r="AN42" s="12">
        <f>'様式例3（食品構成表）'!T25</f>
        <v>10</v>
      </c>
      <c r="AO42" s="31">
        <f t="shared" si="3"/>
        <v>0</v>
      </c>
      <c r="AP42" s="27"/>
    </row>
    <row r="43" spans="1:42" ht="18" customHeight="1" x14ac:dyDescent="0.2">
      <c r="A43" s="27"/>
      <c r="B43" s="499" t="s">
        <v>43</v>
      </c>
      <c r="C43" s="499"/>
      <c r="D43" s="499"/>
      <c r="E43" s="499"/>
      <c r="F43" s="501" t="s">
        <v>12</v>
      </c>
      <c r="G43" s="24"/>
      <c r="H43" s="33"/>
      <c r="I43" s="23" t="s">
        <v>65</v>
      </c>
      <c r="J43" s="17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7"/>
      <c r="AH43" s="197"/>
      <c r="AI43" s="197"/>
      <c r="AJ43" s="197"/>
      <c r="AK43" s="197"/>
      <c r="AL43" s="12">
        <f t="shared" si="1"/>
        <v>0</v>
      </c>
      <c r="AM43" s="12">
        <f t="shared" ref="AM43:AM44" si="4">IF($AL$3&gt;0,ROUND(AL43/$AL$3,0),0)</f>
        <v>0</v>
      </c>
      <c r="AN43" s="12">
        <f>'様式例3（食品構成表）'!F44</f>
        <v>0</v>
      </c>
      <c r="AO43" s="31" t="str">
        <f t="shared" si="3"/>
        <v/>
      </c>
      <c r="AP43" s="27"/>
    </row>
    <row r="44" spans="1:42" ht="18" customHeight="1" x14ac:dyDescent="0.2">
      <c r="A44" s="18"/>
      <c r="B44" s="499"/>
      <c r="C44" s="499"/>
      <c r="D44" s="499"/>
      <c r="E44" s="499"/>
      <c r="F44" s="501"/>
      <c r="G44" s="22"/>
      <c r="H44" s="11"/>
      <c r="I44" s="36" t="s">
        <v>66</v>
      </c>
      <c r="J44" s="17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7"/>
      <c r="AH44" s="197"/>
      <c r="AI44" s="197"/>
      <c r="AJ44" s="197"/>
      <c r="AK44" s="197"/>
      <c r="AL44" s="12">
        <f t="shared" si="1"/>
        <v>0</v>
      </c>
      <c r="AM44" s="12">
        <f t="shared" si="4"/>
        <v>0</v>
      </c>
      <c r="AN44" s="12">
        <f>'様式例3（食品構成表）'!T26</f>
        <v>0</v>
      </c>
      <c r="AO44" s="31" t="str">
        <f t="shared" si="3"/>
        <v/>
      </c>
      <c r="AP44" s="27"/>
    </row>
    <row r="45" spans="1:42" ht="18" customHeight="1" x14ac:dyDescent="0.2">
      <c r="A45" s="27"/>
      <c r="B45" s="499" t="s">
        <v>225</v>
      </c>
      <c r="C45" s="499"/>
      <c r="D45" s="499"/>
      <c r="E45" s="499"/>
      <c r="F45" s="501" t="s">
        <v>12</v>
      </c>
      <c r="G45" s="24"/>
      <c r="H45" s="33"/>
      <c r="I45" s="23" t="s">
        <v>65</v>
      </c>
      <c r="J45" s="17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7"/>
      <c r="AH45" s="197"/>
      <c r="AI45" s="197"/>
      <c r="AJ45" s="197"/>
      <c r="AK45" s="197"/>
      <c r="AL45" s="12">
        <f t="shared" si="1"/>
        <v>0</v>
      </c>
      <c r="AM45" s="12">
        <f>IF($AL$3&gt;0,ROUND(AL45/$AL$3,0),0)</f>
        <v>0</v>
      </c>
      <c r="AN45" s="12">
        <f>'様式例3（食品構成表）'!F27</f>
        <v>3</v>
      </c>
      <c r="AO45" s="31">
        <f t="shared" si="3"/>
        <v>0</v>
      </c>
      <c r="AP45" s="27"/>
    </row>
    <row r="46" spans="1:42" ht="18" customHeight="1" x14ac:dyDescent="0.2">
      <c r="A46" s="18"/>
      <c r="B46" s="499"/>
      <c r="C46" s="499"/>
      <c r="D46" s="499"/>
      <c r="E46" s="499"/>
      <c r="F46" s="501"/>
      <c r="G46" s="22"/>
      <c r="H46" s="11"/>
      <c r="I46" s="36" t="s">
        <v>66</v>
      </c>
      <c r="J46" s="16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26"/>
      <c r="AH46" s="26"/>
      <c r="AI46" s="26"/>
      <c r="AJ46" s="26"/>
      <c r="AK46" s="26"/>
      <c r="AL46" s="12">
        <f t="shared" si="1"/>
        <v>0</v>
      </c>
      <c r="AM46" s="12">
        <f>IF($AL$3&gt;0,ROUND(AL46/$AL$3,0),0)</f>
        <v>0</v>
      </c>
      <c r="AN46" s="12">
        <f>'様式例3（食品構成表）'!T27</f>
        <v>4</v>
      </c>
      <c r="AO46" s="31">
        <f t="shared" si="3"/>
        <v>0</v>
      </c>
      <c r="AP46" s="27"/>
    </row>
    <row r="47" spans="1:42" x14ac:dyDescent="0.2">
      <c r="AM47" s="9"/>
    </row>
    <row r="48" spans="1:42" x14ac:dyDescent="0.2">
      <c r="P48" t="s">
        <v>226</v>
      </c>
    </row>
    <row r="49" spans="16:41" x14ac:dyDescent="0.2">
      <c r="P49" t="s">
        <v>227</v>
      </c>
      <c r="AN49" s="437"/>
      <c r="AO49" s="437"/>
    </row>
  </sheetData>
  <mergeCells count="49">
    <mergeCell ref="AL1:AM1"/>
    <mergeCell ref="AN1:AO1"/>
    <mergeCell ref="AL2:AM2"/>
    <mergeCell ref="AN2:AO2"/>
    <mergeCell ref="AC3:AF3"/>
    <mergeCell ref="AH3:AI3"/>
    <mergeCell ref="AO5:AO6"/>
    <mergeCell ref="A7:B12"/>
    <mergeCell ref="D7:F8"/>
    <mergeCell ref="D9:F10"/>
    <mergeCell ref="D11:F12"/>
    <mergeCell ref="B5:D6"/>
    <mergeCell ref="E5:I6"/>
    <mergeCell ref="AL5:AL6"/>
    <mergeCell ref="AM5:AM6"/>
    <mergeCell ref="AN5:AN6"/>
    <mergeCell ref="B13:E14"/>
    <mergeCell ref="F13:F14"/>
    <mergeCell ref="B15:E16"/>
    <mergeCell ref="F15:F16"/>
    <mergeCell ref="B17:E18"/>
    <mergeCell ref="F17:F18"/>
    <mergeCell ref="B19:E20"/>
    <mergeCell ref="F19:F20"/>
    <mergeCell ref="B21:E22"/>
    <mergeCell ref="F21:F22"/>
    <mergeCell ref="B23:E24"/>
    <mergeCell ref="F23:F24"/>
    <mergeCell ref="B25:E26"/>
    <mergeCell ref="F25:F26"/>
    <mergeCell ref="B27:E28"/>
    <mergeCell ref="F27:F28"/>
    <mergeCell ref="B29:E30"/>
    <mergeCell ref="F29:F30"/>
    <mergeCell ref="B31:E32"/>
    <mergeCell ref="F31:F32"/>
    <mergeCell ref="A33:B38"/>
    <mergeCell ref="D33:F34"/>
    <mergeCell ref="D35:F36"/>
    <mergeCell ref="D37:F38"/>
    <mergeCell ref="AN49:AO49"/>
    <mergeCell ref="B39:E40"/>
    <mergeCell ref="F39:F40"/>
    <mergeCell ref="B41:E42"/>
    <mergeCell ref="F41:F42"/>
    <mergeCell ref="B45:E46"/>
    <mergeCell ref="F45:F46"/>
    <mergeCell ref="B43:E44"/>
    <mergeCell ref="F43:F44"/>
  </mergeCells>
  <phoneticPr fontId="17"/>
  <pageMargins left="0.74027777777777803" right="0.2" top="0.29027777777777802" bottom="0.25972222222222202" header="0.51180555555555496" footer="0.51180555555555496"/>
  <pageSetup paperSize="9" scale="69"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56"/>
  <sheetViews>
    <sheetView view="pageBreakPreview" zoomScaleNormal="100" zoomScaleSheetLayoutView="100" workbookViewId="0">
      <selection activeCell="B30" sqref="A30:XFD30"/>
    </sheetView>
  </sheetViews>
  <sheetFormatPr defaultRowHeight="12.5" x14ac:dyDescent="0.2"/>
  <cols>
    <col min="1" max="2" width="3.54296875" customWidth="1"/>
    <col min="3" max="3" width="15" customWidth="1"/>
    <col min="4" max="4" width="11.1796875" customWidth="1"/>
    <col min="5" max="16" width="10.54296875" customWidth="1"/>
    <col min="17" max="17" width="2.7265625" customWidth="1"/>
    <col min="18" max="18" width="4.26953125" customWidth="1"/>
    <col min="19" max="19" width="7.81640625" customWidth="1"/>
    <col min="20" max="20" width="7.1796875" customWidth="1"/>
    <col min="21" max="21" width="18.7265625" customWidth="1"/>
    <col min="22" max="22" width="7.1796875" customWidth="1"/>
    <col min="23" max="24" width="11.7265625" customWidth="1"/>
    <col min="25" max="27" width="8.7265625" customWidth="1"/>
    <col min="28" max="28" width="4.54296875" customWidth="1"/>
    <col min="29" max="29" width="14.1796875" customWidth="1"/>
    <col min="30" max="1024" width="8.7265625" customWidth="1"/>
  </cols>
  <sheetData>
    <row r="1" spans="1:41" ht="16.5" x14ac:dyDescent="0.2">
      <c r="A1" s="7"/>
      <c r="B1" s="7"/>
      <c r="C1" s="7"/>
      <c r="D1" s="7"/>
      <c r="E1" s="7"/>
      <c r="F1" s="7"/>
      <c r="G1" s="7"/>
      <c r="H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8" t="s">
        <v>0</v>
      </c>
      <c r="V1" s="546" t="s">
        <v>1</v>
      </c>
      <c r="W1" s="546"/>
    </row>
    <row r="2" spans="1:41" ht="42.75" customHeight="1" x14ac:dyDescent="0.2">
      <c r="A2" s="49"/>
      <c r="B2" s="49"/>
      <c r="C2" s="49"/>
      <c r="D2" s="49"/>
      <c r="E2" s="49"/>
      <c r="F2" s="49"/>
      <c r="G2" s="49"/>
      <c r="H2" s="49"/>
      <c r="I2" s="7" t="s">
        <v>74</v>
      </c>
      <c r="U2" s="13"/>
      <c r="V2" s="509"/>
      <c r="W2" s="509"/>
    </row>
    <row r="3" spans="1:41" ht="14" x14ac:dyDescent="0.2">
      <c r="A3" s="547" t="s">
        <v>75</v>
      </c>
      <c r="B3" s="547"/>
      <c r="C3" s="547"/>
      <c r="R3" s="50" t="s">
        <v>76</v>
      </c>
      <c r="S3" s="51"/>
      <c r="U3" s="52" t="s">
        <v>77</v>
      </c>
      <c r="V3" s="53"/>
      <c r="W3" s="24" t="s">
        <v>78</v>
      </c>
    </row>
    <row r="4" spans="1:41" ht="3.75" customHeight="1" x14ac:dyDescent="0.2"/>
    <row r="5" spans="1:41" ht="13.5" customHeight="1" x14ac:dyDescent="0.2">
      <c r="A5" s="548" t="s">
        <v>79</v>
      </c>
      <c r="B5" s="549" t="s">
        <v>9</v>
      </c>
      <c r="C5" s="549"/>
      <c r="D5" s="54" t="s">
        <v>80</v>
      </c>
      <c r="E5" s="550" t="s">
        <v>2</v>
      </c>
      <c r="F5" s="550" t="s">
        <v>3</v>
      </c>
      <c r="G5" s="551" t="s">
        <v>81</v>
      </c>
      <c r="H5" s="551" t="s">
        <v>229</v>
      </c>
      <c r="I5" s="550" t="s">
        <v>5</v>
      </c>
      <c r="J5" s="550" t="s">
        <v>6</v>
      </c>
      <c r="K5" s="550" t="s">
        <v>7</v>
      </c>
      <c r="L5" s="550" t="s">
        <v>82</v>
      </c>
      <c r="M5" s="550" t="s">
        <v>83</v>
      </c>
      <c r="N5" s="550" t="s">
        <v>8</v>
      </c>
      <c r="O5" s="550" t="s">
        <v>231</v>
      </c>
      <c r="P5" s="550" t="s">
        <v>232</v>
      </c>
      <c r="R5" s="506" t="s">
        <v>84</v>
      </c>
      <c r="S5" s="506" t="s">
        <v>85</v>
      </c>
      <c r="T5" s="552" t="s">
        <v>86</v>
      </c>
      <c r="U5" s="552"/>
      <c r="V5" s="552"/>
      <c r="W5" s="552"/>
      <c r="X5" s="506" t="s">
        <v>87</v>
      </c>
      <c r="AB5" s="556" t="s">
        <v>254</v>
      </c>
      <c r="AC5" s="556"/>
    </row>
    <row r="6" spans="1:41" ht="13.5" customHeight="1" x14ac:dyDescent="0.2">
      <c r="A6" s="548"/>
      <c r="B6" s="549"/>
      <c r="C6" s="549"/>
      <c r="D6" s="55" t="s">
        <v>88</v>
      </c>
      <c r="E6" s="550"/>
      <c r="F6" s="550"/>
      <c r="G6" s="551"/>
      <c r="H6" s="555"/>
      <c r="I6" s="550"/>
      <c r="J6" s="550"/>
      <c r="K6" s="550"/>
      <c r="L6" s="550"/>
      <c r="M6" s="550"/>
      <c r="N6" s="550"/>
      <c r="O6" s="517"/>
      <c r="P6" s="550"/>
      <c r="R6" s="506"/>
      <c r="S6" s="506"/>
      <c r="T6" s="552"/>
      <c r="U6" s="552"/>
      <c r="V6" s="552"/>
      <c r="W6" s="552"/>
      <c r="X6" s="506"/>
      <c r="AB6" s="557" t="s">
        <v>17</v>
      </c>
      <c r="AC6" s="557"/>
      <c r="AD6" s="557"/>
      <c r="AE6" s="557"/>
      <c r="AF6" s="557"/>
      <c r="AG6" s="557"/>
      <c r="AH6" s="557"/>
      <c r="AI6" s="557"/>
      <c r="AJ6" s="557"/>
      <c r="AK6" s="557"/>
      <c r="AL6" s="557"/>
    </row>
    <row r="7" spans="1:41" ht="13.5" customHeight="1" x14ac:dyDescent="0.2">
      <c r="A7" s="548"/>
      <c r="B7" s="553" t="s">
        <v>10</v>
      </c>
      <c r="C7" s="553"/>
      <c r="D7" s="55" t="s">
        <v>89</v>
      </c>
      <c r="E7" s="541" t="s">
        <v>11</v>
      </c>
      <c r="F7" s="541" t="s">
        <v>12</v>
      </c>
      <c r="G7" s="541" t="s">
        <v>12</v>
      </c>
      <c r="H7" s="517" t="s">
        <v>230</v>
      </c>
      <c r="I7" s="541" t="s">
        <v>90</v>
      </c>
      <c r="J7" s="541" t="s">
        <v>90</v>
      </c>
      <c r="K7" s="541" t="s">
        <v>121</v>
      </c>
      <c r="L7" s="541" t="s">
        <v>90</v>
      </c>
      <c r="M7" s="541" t="s">
        <v>90</v>
      </c>
      <c r="N7" s="541" t="s">
        <v>90</v>
      </c>
      <c r="O7" s="517" t="s">
        <v>233</v>
      </c>
      <c r="P7" s="541" t="s">
        <v>233</v>
      </c>
      <c r="R7" s="506"/>
      <c r="S7" s="506"/>
      <c r="T7" s="552"/>
      <c r="U7" s="552"/>
      <c r="V7" s="552"/>
      <c r="W7" s="552"/>
      <c r="X7" s="506"/>
    </row>
    <row r="8" spans="1:41" ht="13.5" customHeight="1" x14ac:dyDescent="0.2">
      <c r="A8" s="548"/>
      <c r="B8" s="553"/>
      <c r="C8" s="553"/>
      <c r="D8" s="57" t="s">
        <v>91</v>
      </c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32"/>
      <c r="Q8" s="206"/>
      <c r="R8" s="525" t="s">
        <v>92</v>
      </c>
      <c r="S8" s="539" t="s">
        <v>253</v>
      </c>
      <c r="T8" s="540" t="s">
        <v>93</v>
      </c>
      <c r="U8" s="540"/>
      <c r="V8" s="537" t="s">
        <v>94</v>
      </c>
      <c r="W8" s="24"/>
      <c r="X8" s="528" t="s">
        <v>95</v>
      </c>
      <c r="AB8" s="495" t="s">
        <v>215</v>
      </c>
      <c r="AC8" s="496"/>
      <c r="AD8" s="491" t="s">
        <v>2</v>
      </c>
      <c r="AE8" s="491" t="s">
        <v>3</v>
      </c>
      <c r="AF8" s="491" t="s">
        <v>4</v>
      </c>
      <c r="AG8" s="491" t="s">
        <v>204</v>
      </c>
      <c r="AH8" s="491" t="s">
        <v>5</v>
      </c>
      <c r="AI8" s="491" t="s">
        <v>205</v>
      </c>
      <c r="AJ8" s="491" t="s">
        <v>216</v>
      </c>
      <c r="AK8" s="491" t="s">
        <v>217</v>
      </c>
      <c r="AL8" s="491" t="s">
        <v>218</v>
      </c>
      <c r="AM8" s="491" t="s">
        <v>219</v>
      </c>
      <c r="AN8" s="491" t="s">
        <v>206</v>
      </c>
      <c r="AO8" s="491" t="s">
        <v>207</v>
      </c>
    </row>
    <row r="9" spans="1:41" ht="15" customHeight="1" thickBot="1" x14ac:dyDescent="0.25">
      <c r="A9" s="524" t="s">
        <v>96</v>
      </c>
      <c r="B9" s="519" t="s">
        <v>13</v>
      </c>
      <c r="C9" s="59" t="s">
        <v>24</v>
      </c>
      <c r="D9" s="214">
        <f>'様式例６－１'!AM7</f>
        <v>0</v>
      </c>
      <c r="E9" s="12">
        <f>ROUND($D$9*AD11/100,0)</f>
        <v>0</v>
      </c>
      <c r="F9" s="12">
        <f>ROUND($D$9*AE11/100,1)</f>
        <v>0</v>
      </c>
      <c r="G9" s="12">
        <f>ROUND($D$9*AF11/100,1)</f>
        <v>0</v>
      </c>
      <c r="H9" s="12">
        <f t="shared" ref="H9:N9" si="0">ROUND($D$9*AG11/100,0)</f>
        <v>0</v>
      </c>
      <c r="I9" s="12">
        <f t="shared" si="0"/>
        <v>0</v>
      </c>
      <c r="J9" s="12">
        <f>ROUND($D$9*AI11/100,1)</f>
        <v>0</v>
      </c>
      <c r="K9" s="12">
        <f t="shared" si="0"/>
        <v>0</v>
      </c>
      <c r="L9" s="12">
        <f>ROUND($D$9*AK11/100,2)</f>
        <v>0</v>
      </c>
      <c r="M9" s="12">
        <f>ROUND($D$9*AL11/100,2)</f>
        <v>0</v>
      </c>
      <c r="N9" s="12">
        <f t="shared" si="0"/>
        <v>0</v>
      </c>
      <c r="O9" s="12">
        <f>ROUND($D$9*AN11/100,1)</f>
        <v>0</v>
      </c>
      <c r="P9" s="12">
        <f>ROUND($D$9*AO11/100,1)</f>
        <v>0</v>
      </c>
      <c r="Q9" s="206"/>
      <c r="R9" s="525"/>
      <c r="S9" s="539"/>
      <c r="T9" s="529" t="s">
        <v>97</v>
      </c>
      <c r="U9" s="529"/>
      <c r="V9" s="537"/>
      <c r="W9" s="60"/>
      <c r="X9" s="528"/>
      <c r="AB9" s="497"/>
      <c r="AC9" s="498"/>
      <c r="AD9" s="492"/>
      <c r="AE9" s="492"/>
      <c r="AF9" s="492"/>
      <c r="AG9" s="492"/>
      <c r="AH9" s="492"/>
      <c r="AI9" s="492"/>
      <c r="AJ9" s="492"/>
      <c r="AK9" s="492"/>
      <c r="AL9" s="492"/>
      <c r="AM9" s="492"/>
      <c r="AN9" s="492"/>
      <c r="AO9" s="492"/>
    </row>
    <row r="10" spans="1:41" ht="15" customHeight="1" thickTop="1" thickBot="1" x14ac:dyDescent="0.25">
      <c r="A10" s="524"/>
      <c r="B10" s="519"/>
      <c r="C10" s="59" t="s">
        <v>25</v>
      </c>
      <c r="D10" s="214">
        <f>'様式例６－１'!AM9</f>
        <v>0</v>
      </c>
      <c r="E10" s="12">
        <f>ROUND($D$10*AD12/100,0)</f>
        <v>0</v>
      </c>
      <c r="F10" s="12">
        <f>ROUND($D$10*AE12/100,1)</f>
        <v>0</v>
      </c>
      <c r="G10" s="12">
        <f>ROUND($D$10*AF12/100,1)</f>
        <v>0</v>
      </c>
      <c r="H10" s="12">
        <f t="shared" ref="H10:N10" si="1">ROUND($D$10*AG12/100,0)</f>
        <v>0</v>
      </c>
      <c r="I10" s="12">
        <f t="shared" si="1"/>
        <v>0</v>
      </c>
      <c r="J10" s="12">
        <f>ROUND($D$10*AI12/100,1)</f>
        <v>0</v>
      </c>
      <c r="K10" s="12">
        <f t="shared" si="1"/>
        <v>0</v>
      </c>
      <c r="L10" s="12">
        <f>ROUND($D$10*AK12/100,2)</f>
        <v>0</v>
      </c>
      <c r="M10" s="12">
        <f>ROUND($D$10*AL12/100,2)</f>
        <v>0</v>
      </c>
      <c r="N10" s="12">
        <f t="shared" si="1"/>
        <v>0</v>
      </c>
      <c r="O10" s="12">
        <f>ROUND($D$10*AN12/100,1)</f>
        <v>0</v>
      </c>
      <c r="P10" s="12">
        <f>ROUND($D$10*AO12/100,1)</f>
        <v>0</v>
      </c>
      <c r="Q10" s="206"/>
      <c r="R10" s="525"/>
      <c r="S10" s="539"/>
      <c r="T10" s="542"/>
      <c r="U10" s="542"/>
      <c r="V10" s="543" t="s">
        <v>94</v>
      </c>
      <c r="W10" s="24"/>
      <c r="X10" s="61" t="str">
        <f>IF(OR(G29=0,E29=0),"",G29*9/E29*100)</f>
        <v/>
      </c>
      <c r="AB10" s="489" t="s">
        <v>208</v>
      </c>
      <c r="AC10" s="490"/>
      <c r="AD10" s="107" t="s">
        <v>209</v>
      </c>
      <c r="AE10" s="107" t="s">
        <v>20</v>
      </c>
      <c r="AF10" s="107" t="s">
        <v>20</v>
      </c>
      <c r="AG10" s="107" t="s">
        <v>210</v>
      </c>
      <c r="AH10" s="107" t="s">
        <v>22</v>
      </c>
      <c r="AI10" s="107" t="s">
        <v>22</v>
      </c>
      <c r="AJ10" s="107" t="s">
        <v>220</v>
      </c>
      <c r="AK10" s="107" t="s">
        <v>210</v>
      </c>
      <c r="AL10" s="107" t="s">
        <v>210</v>
      </c>
      <c r="AM10" s="107" t="s">
        <v>22</v>
      </c>
      <c r="AN10" s="107" t="s">
        <v>20</v>
      </c>
      <c r="AO10" s="107" t="s">
        <v>211</v>
      </c>
    </row>
    <row r="11" spans="1:41" ht="15" customHeight="1" thickTop="1" thickBot="1" x14ac:dyDescent="0.25">
      <c r="A11" s="524"/>
      <c r="B11" s="519"/>
      <c r="C11" s="62" t="s">
        <v>26</v>
      </c>
      <c r="D11" s="214">
        <f>'様式例６－１'!AM11</f>
        <v>0</v>
      </c>
      <c r="E11" s="12">
        <f>ROUND($D$11*AD13/100,0)</f>
        <v>0</v>
      </c>
      <c r="F11" s="12">
        <f>ROUND($D$11*AE13/100,1)</f>
        <v>0</v>
      </c>
      <c r="G11" s="12">
        <f>ROUND($D$11*AF13/100,1)</f>
        <v>0</v>
      </c>
      <c r="H11" s="12">
        <f t="shared" ref="H11:N11" si="2">ROUND($D$11*AG13/100,0)</f>
        <v>0</v>
      </c>
      <c r="I11" s="12">
        <f t="shared" si="2"/>
        <v>0</v>
      </c>
      <c r="J11" s="12">
        <f>ROUND($D$11*AI13/100,1)</f>
        <v>0</v>
      </c>
      <c r="K11" s="12">
        <f t="shared" si="2"/>
        <v>0</v>
      </c>
      <c r="L11" s="12">
        <f>ROUND($D$11*AK13/100,2)</f>
        <v>0</v>
      </c>
      <c r="M11" s="12">
        <f>ROUND($D$11*AL13/100,2)</f>
        <v>0</v>
      </c>
      <c r="N11" s="12">
        <f t="shared" si="2"/>
        <v>0</v>
      </c>
      <c r="O11" s="12">
        <f>ROUND($D$11*AN13/100,1)</f>
        <v>0</v>
      </c>
      <c r="P11" s="12">
        <f>ROUND($D$11*AO13/100,1)</f>
        <v>0</v>
      </c>
      <c r="Q11" s="206"/>
      <c r="R11" s="525"/>
      <c r="S11" s="539"/>
      <c r="T11" s="532"/>
      <c r="U11" s="532"/>
      <c r="V11" s="543"/>
      <c r="W11" s="22"/>
      <c r="X11" s="56" t="s">
        <v>98</v>
      </c>
      <c r="AB11" s="234" t="s">
        <v>13</v>
      </c>
      <c r="AC11" s="137" t="s">
        <v>24</v>
      </c>
      <c r="AD11" s="137">
        <v>342</v>
      </c>
      <c r="AE11" s="137">
        <v>5.3</v>
      </c>
      <c r="AF11" s="137">
        <v>0.8</v>
      </c>
      <c r="AG11" s="137">
        <v>89</v>
      </c>
      <c r="AH11" s="137">
        <v>5</v>
      </c>
      <c r="AI11" s="137">
        <v>0.8</v>
      </c>
      <c r="AJ11" s="137">
        <v>0</v>
      </c>
      <c r="AK11" s="137">
        <v>0.08</v>
      </c>
      <c r="AL11" s="137">
        <v>0.02</v>
      </c>
      <c r="AM11" s="137">
        <v>0</v>
      </c>
      <c r="AN11" s="137">
        <v>0.5</v>
      </c>
      <c r="AO11" s="137">
        <v>0</v>
      </c>
    </row>
    <row r="12" spans="1:41" ht="15" customHeight="1" thickTop="1" thickBot="1" x14ac:dyDescent="0.25">
      <c r="A12" s="524"/>
      <c r="B12" s="512" t="s">
        <v>27</v>
      </c>
      <c r="C12" s="512"/>
      <c r="D12" s="214">
        <f>'様式例６－１'!AM13</f>
        <v>0</v>
      </c>
      <c r="E12" s="12">
        <f>ROUND($D$12*AD14/100,0)</f>
        <v>0</v>
      </c>
      <c r="F12" s="12">
        <f>ROUND($D$12*AE14/100,1)</f>
        <v>0</v>
      </c>
      <c r="G12" s="12">
        <f>ROUND($D$12*AF14/100,1)</f>
        <v>0</v>
      </c>
      <c r="H12" s="12">
        <f t="shared" ref="H12:N12" si="3">ROUND($D$12*AG14/100,0)</f>
        <v>0</v>
      </c>
      <c r="I12" s="12">
        <f t="shared" si="3"/>
        <v>0</v>
      </c>
      <c r="J12" s="12">
        <f>ROUND($D$12*AI14/100,1)</f>
        <v>0</v>
      </c>
      <c r="K12" s="12">
        <f t="shared" si="3"/>
        <v>0</v>
      </c>
      <c r="L12" s="12">
        <f>ROUND($D$12*AK14/100,2)</f>
        <v>0</v>
      </c>
      <c r="M12" s="12">
        <f>ROUND($D$12*AL14/100,2)</f>
        <v>0</v>
      </c>
      <c r="N12" s="12">
        <f t="shared" si="3"/>
        <v>0</v>
      </c>
      <c r="O12" s="12">
        <f>ROUND($D$12*AN14/100,1)</f>
        <v>0</v>
      </c>
      <c r="P12" s="12">
        <f>ROUND($D$12*AO14/100,1)</f>
        <v>0</v>
      </c>
      <c r="Q12" s="206"/>
      <c r="R12" s="525"/>
      <c r="S12" s="506" t="s">
        <v>251</v>
      </c>
      <c r="T12" s="533" t="s">
        <v>99</v>
      </c>
      <c r="U12" s="43" t="s">
        <v>100</v>
      </c>
      <c r="V12" s="534" t="s">
        <v>101</v>
      </c>
      <c r="W12" s="545" t="s">
        <v>94</v>
      </c>
      <c r="X12" s="528" t="s">
        <v>95</v>
      </c>
      <c r="AB12" s="493"/>
      <c r="AC12" s="137" t="s">
        <v>25</v>
      </c>
      <c r="AD12" s="137">
        <v>285</v>
      </c>
      <c r="AE12" s="137">
        <v>7.9</v>
      </c>
      <c r="AF12" s="137">
        <v>6.6</v>
      </c>
      <c r="AG12" s="137">
        <v>105</v>
      </c>
      <c r="AH12" s="137">
        <v>35</v>
      </c>
      <c r="AI12" s="137">
        <v>0.7</v>
      </c>
      <c r="AJ12" s="137">
        <v>0</v>
      </c>
      <c r="AK12" s="137">
        <v>7.0000000000000007E-2</v>
      </c>
      <c r="AL12" s="137">
        <v>0.04</v>
      </c>
      <c r="AM12" s="137">
        <v>0</v>
      </c>
      <c r="AN12" s="137">
        <v>2.7</v>
      </c>
      <c r="AO12" s="137">
        <v>1</v>
      </c>
    </row>
    <row r="13" spans="1:41" ht="15" customHeight="1" thickTop="1" thickBot="1" x14ac:dyDescent="0.25">
      <c r="A13" s="524"/>
      <c r="B13" s="512" t="s">
        <v>28</v>
      </c>
      <c r="C13" s="512"/>
      <c r="D13" s="214">
        <f>'様式例６－１'!AM15</f>
        <v>0</v>
      </c>
      <c r="E13" s="12">
        <f>ROUND($D$13*AD15/100,0)</f>
        <v>0</v>
      </c>
      <c r="F13" s="12">
        <f>ROUND($D$13*AE15/100,1)</f>
        <v>0</v>
      </c>
      <c r="G13" s="12">
        <f>ROUND($D$13*AF15/100,1)</f>
        <v>0</v>
      </c>
      <c r="H13" s="12">
        <f t="shared" ref="H13:N13" si="4">ROUND($D$13*AG15/100,0)</f>
        <v>0</v>
      </c>
      <c r="I13" s="12">
        <f t="shared" si="4"/>
        <v>0</v>
      </c>
      <c r="J13" s="12">
        <f>ROUND($D$13*AI15/100,1)</f>
        <v>0</v>
      </c>
      <c r="K13" s="12">
        <f t="shared" si="4"/>
        <v>0</v>
      </c>
      <c r="L13" s="12">
        <f>ROUND($D$13*AK15/100,2)</f>
        <v>0</v>
      </c>
      <c r="M13" s="12">
        <f>ROUND($D$13*AL15/100,2)</f>
        <v>0</v>
      </c>
      <c r="N13" s="12">
        <f t="shared" si="4"/>
        <v>0</v>
      </c>
      <c r="O13" s="12">
        <f>ROUND($D$13*AN15/100,1)</f>
        <v>0</v>
      </c>
      <c r="P13" s="12">
        <f>ROUND($D$13*AO15/100,1)</f>
        <v>0</v>
      </c>
      <c r="Q13" s="206"/>
      <c r="R13" s="525"/>
      <c r="S13" s="506"/>
      <c r="T13" s="533"/>
      <c r="U13" s="23" t="s">
        <v>102</v>
      </c>
      <c r="V13" s="534"/>
      <c r="W13" s="534"/>
      <c r="X13" s="528"/>
      <c r="AB13" s="235"/>
      <c r="AC13" s="137" t="s">
        <v>26</v>
      </c>
      <c r="AD13" s="137">
        <v>219</v>
      </c>
      <c r="AE13" s="137">
        <v>5.6</v>
      </c>
      <c r="AF13" s="137">
        <v>1.1000000000000001</v>
      </c>
      <c r="AG13" s="137">
        <v>96</v>
      </c>
      <c r="AH13" s="137">
        <v>27</v>
      </c>
      <c r="AI13" s="137">
        <v>0.6</v>
      </c>
      <c r="AJ13" s="137">
        <v>1</v>
      </c>
      <c r="AK13" s="137">
        <v>0.06</v>
      </c>
      <c r="AL13" s="137">
        <v>0.03</v>
      </c>
      <c r="AM13" s="137">
        <v>0</v>
      </c>
      <c r="AN13" s="137">
        <v>2.7</v>
      </c>
      <c r="AO13" s="137">
        <v>0.3</v>
      </c>
    </row>
    <row r="14" spans="1:41" ht="15" customHeight="1" thickTop="1" thickBot="1" x14ac:dyDescent="0.25">
      <c r="A14" s="524"/>
      <c r="B14" s="512" t="s">
        <v>29</v>
      </c>
      <c r="C14" s="512"/>
      <c r="D14" s="214">
        <f>'様式例６－１'!AM17</f>
        <v>0</v>
      </c>
      <c r="E14" s="12">
        <f>ROUND($D$14*AD16/100,0)</f>
        <v>0</v>
      </c>
      <c r="F14" s="12">
        <f>ROUND($D$14*AE16/100,1)</f>
        <v>0</v>
      </c>
      <c r="G14" s="12">
        <f>ROUND($D$14*AF16/100,1)</f>
        <v>0</v>
      </c>
      <c r="H14" s="12">
        <f t="shared" ref="H14:N14" si="5">ROUND($D$14*AG16/100,0)</f>
        <v>0</v>
      </c>
      <c r="I14" s="12">
        <f t="shared" si="5"/>
        <v>0</v>
      </c>
      <c r="J14" s="12">
        <f>ROUND($D$14*AI16/100,1)</f>
        <v>0</v>
      </c>
      <c r="K14" s="12">
        <f t="shared" si="5"/>
        <v>0</v>
      </c>
      <c r="L14" s="12">
        <f>ROUND($D$14*AK16/100,2)</f>
        <v>0</v>
      </c>
      <c r="M14" s="12">
        <f>ROUND($D$14*AL16/100,2)</f>
        <v>0</v>
      </c>
      <c r="N14" s="12">
        <f t="shared" si="5"/>
        <v>0</v>
      </c>
      <c r="O14" s="12">
        <f>ROUND($D$14*AN16/100,1)</f>
        <v>0</v>
      </c>
      <c r="P14" s="12">
        <f>ROUND($D$14*AO16/100,1)</f>
        <v>0</v>
      </c>
      <c r="Q14" s="206"/>
      <c r="R14" s="525"/>
      <c r="S14" s="506"/>
      <c r="T14" s="536" t="s">
        <v>103</v>
      </c>
      <c r="U14" s="511" t="s">
        <v>104</v>
      </c>
      <c r="V14" s="511"/>
      <c r="W14" s="545"/>
      <c r="X14" s="528"/>
      <c r="AB14" s="489" t="s">
        <v>27</v>
      </c>
      <c r="AC14" s="490"/>
      <c r="AD14" s="137">
        <v>90</v>
      </c>
      <c r="AE14" s="138">
        <v>1</v>
      </c>
      <c r="AF14" s="137">
        <v>0.1</v>
      </c>
      <c r="AG14" s="137">
        <v>373</v>
      </c>
      <c r="AH14" s="137">
        <v>19</v>
      </c>
      <c r="AI14" s="137">
        <v>0.5</v>
      </c>
      <c r="AJ14" s="137">
        <v>1</v>
      </c>
      <c r="AK14" s="137">
        <v>0.08</v>
      </c>
      <c r="AL14" s="137">
        <v>0.03</v>
      </c>
      <c r="AM14" s="137">
        <v>22</v>
      </c>
      <c r="AN14" s="137">
        <v>5.6</v>
      </c>
      <c r="AO14" s="137">
        <v>0</v>
      </c>
    </row>
    <row r="15" spans="1:41" ht="15" customHeight="1" thickTop="1" thickBot="1" x14ac:dyDescent="0.25">
      <c r="A15" s="524"/>
      <c r="B15" s="512" t="s">
        <v>30</v>
      </c>
      <c r="C15" s="512"/>
      <c r="D15" s="214">
        <f>'様式例６－１'!AM19</f>
        <v>0</v>
      </c>
      <c r="E15" s="12">
        <f>ROUND($D$15*AD17/100,0)</f>
        <v>0</v>
      </c>
      <c r="F15" s="12">
        <f>ROUND($D$15*AE17/100,1)</f>
        <v>0</v>
      </c>
      <c r="G15" s="12">
        <f>ROUND($D$15*AF17/100,1)</f>
        <v>0</v>
      </c>
      <c r="H15" s="12">
        <f t="shared" ref="H15:N15" si="6">ROUND($D$15*AG17/100,0)</f>
        <v>0</v>
      </c>
      <c r="I15" s="12">
        <f t="shared" si="6"/>
        <v>0</v>
      </c>
      <c r="J15" s="12">
        <f>ROUND($D$15*AI17/100,1)</f>
        <v>0</v>
      </c>
      <c r="K15" s="12">
        <f t="shared" si="6"/>
        <v>0</v>
      </c>
      <c r="L15" s="12">
        <f>ROUND($D$15*AK17/100,2)</f>
        <v>0</v>
      </c>
      <c r="M15" s="12">
        <f>ROUND($D$15*AL17/100,2)</f>
        <v>0</v>
      </c>
      <c r="N15" s="12">
        <f t="shared" si="6"/>
        <v>0</v>
      </c>
      <c r="O15" s="12">
        <f>ROUND($D$15*AN17/100,1)</f>
        <v>0</v>
      </c>
      <c r="P15" s="12">
        <f>ROUND($D$15*AO17/100,1)</f>
        <v>0</v>
      </c>
      <c r="Q15" s="206"/>
      <c r="R15" s="525"/>
      <c r="S15" s="506"/>
      <c r="T15" s="536"/>
      <c r="U15" s="537" t="s">
        <v>2</v>
      </c>
      <c r="V15" s="537"/>
      <c r="W15" s="545"/>
      <c r="X15" s="528"/>
      <c r="AB15" s="489" t="s">
        <v>28</v>
      </c>
      <c r="AC15" s="490"/>
      <c r="AD15" s="137">
        <v>361</v>
      </c>
      <c r="AE15" s="137">
        <v>0.4</v>
      </c>
      <c r="AF15" s="137">
        <v>0</v>
      </c>
      <c r="AG15" s="137">
        <v>30</v>
      </c>
      <c r="AH15" s="137">
        <v>5</v>
      </c>
      <c r="AI15" s="137">
        <v>0.2</v>
      </c>
      <c r="AJ15" s="137">
        <v>0</v>
      </c>
      <c r="AK15" s="137">
        <v>0</v>
      </c>
      <c r="AL15" s="137">
        <v>0</v>
      </c>
      <c r="AM15" s="137">
        <v>0</v>
      </c>
      <c r="AN15" s="137">
        <v>0.6</v>
      </c>
      <c r="AO15" s="137">
        <v>0</v>
      </c>
    </row>
    <row r="16" spans="1:41" ht="15" customHeight="1" thickTop="1" thickBot="1" x14ac:dyDescent="0.25">
      <c r="A16" s="524"/>
      <c r="B16" s="512" t="s">
        <v>31</v>
      </c>
      <c r="C16" s="512"/>
      <c r="D16" s="214">
        <f>'様式例６－１'!AM21</f>
        <v>0</v>
      </c>
      <c r="E16" s="12">
        <f>ROUND($D$16*AD18/100,0)</f>
        <v>0</v>
      </c>
      <c r="F16" s="12">
        <f>ROUND($D$16*AE18/100,1)</f>
        <v>0</v>
      </c>
      <c r="G16" s="12">
        <f>ROUND($D$16*AF18/100,1)</f>
        <v>0</v>
      </c>
      <c r="H16" s="12">
        <f t="shared" ref="H16:N16" si="7">ROUND($D$16*AG18/100,0)</f>
        <v>0</v>
      </c>
      <c r="I16" s="12">
        <f t="shared" si="7"/>
        <v>0</v>
      </c>
      <c r="J16" s="12">
        <f>ROUND($D$16*AI18/100,1)</f>
        <v>0</v>
      </c>
      <c r="K16" s="12">
        <f t="shared" si="7"/>
        <v>0</v>
      </c>
      <c r="L16" s="12">
        <f>ROUND($D$16*AK18/100,2)</f>
        <v>0</v>
      </c>
      <c r="M16" s="12">
        <f>ROUND($D$16*AL18/100,2)</f>
        <v>0</v>
      </c>
      <c r="N16" s="12">
        <f t="shared" si="7"/>
        <v>0</v>
      </c>
      <c r="O16" s="12">
        <f>ROUND($D$16*AN18/100,1)</f>
        <v>0</v>
      </c>
      <c r="P16" s="12">
        <f>ROUND($D$16*AO18/100,1)</f>
        <v>0</v>
      </c>
      <c r="Q16" s="206"/>
      <c r="R16" s="525"/>
      <c r="S16" s="506"/>
      <c r="T16" s="63"/>
      <c r="U16" s="64"/>
      <c r="V16" s="24"/>
      <c r="W16" s="538" t="s">
        <v>94</v>
      </c>
      <c r="X16" s="65"/>
      <c r="AB16" s="489" t="s">
        <v>29</v>
      </c>
      <c r="AC16" s="490"/>
      <c r="AD16" s="137">
        <v>749</v>
      </c>
      <c r="AE16" s="137">
        <v>2.5</v>
      </c>
      <c r="AF16" s="137">
        <v>77.599999999999994</v>
      </c>
      <c r="AG16" s="137">
        <v>78</v>
      </c>
      <c r="AH16" s="137">
        <v>115</v>
      </c>
      <c r="AI16" s="137">
        <v>1.2</v>
      </c>
      <c r="AJ16" s="137">
        <v>61</v>
      </c>
      <c r="AK16" s="137">
        <v>0.05</v>
      </c>
      <c r="AL16" s="137">
        <v>0.04</v>
      </c>
      <c r="AM16" s="137">
        <v>0</v>
      </c>
      <c r="AN16" s="137">
        <v>1.6</v>
      </c>
      <c r="AO16" s="137">
        <v>1.8</v>
      </c>
    </row>
    <row r="17" spans="1:41" ht="15" customHeight="1" thickTop="1" thickBot="1" x14ac:dyDescent="0.25">
      <c r="A17" s="524"/>
      <c r="B17" s="512" t="s">
        <v>32</v>
      </c>
      <c r="C17" s="512"/>
      <c r="D17" s="214">
        <f>'様式例６－１'!AM23</f>
        <v>0</v>
      </c>
      <c r="E17" s="12">
        <f>ROUND($D$17*AD19/100,0)</f>
        <v>0</v>
      </c>
      <c r="F17" s="12">
        <f>ROUND($D$17*AE19/100,1)</f>
        <v>0</v>
      </c>
      <c r="G17" s="12">
        <f>ROUND($D$17*AF19/100,1)</f>
        <v>0</v>
      </c>
      <c r="H17" s="12">
        <f t="shared" ref="H17:N17" si="8">ROUND($D$17*AG19/100,0)</f>
        <v>0</v>
      </c>
      <c r="I17" s="12">
        <f t="shared" si="8"/>
        <v>0</v>
      </c>
      <c r="J17" s="12">
        <f>ROUND($D$17*AI19/100,1)</f>
        <v>0</v>
      </c>
      <c r="K17" s="12">
        <f t="shared" si="8"/>
        <v>0</v>
      </c>
      <c r="L17" s="12">
        <f>ROUND($D$17*AK19/100,2)</f>
        <v>0</v>
      </c>
      <c r="M17" s="12">
        <f>ROUND($D$17*AL19/100,2)</f>
        <v>0</v>
      </c>
      <c r="N17" s="12">
        <f t="shared" si="8"/>
        <v>0</v>
      </c>
      <c r="O17" s="12">
        <f>ROUND($D$17*AN19/100,1)</f>
        <v>0</v>
      </c>
      <c r="P17" s="12">
        <f>ROUND($D$17*AO19/100,1)</f>
        <v>0</v>
      </c>
      <c r="Q17" s="206"/>
      <c r="R17" s="525"/>
      <c r="S17" s="506"/>
      <c r="T17" s="63"/>
      <c r="U17" s="64"/>
      <c r="V17" s="24"/>
      <c r="W17" s="538"/>
      <c r="X17" s="522" t="str">
        <f>IF(OR(G52=0,E52=0),"",(G52)*9/(E52)*100)</f>
        <v/>
      </c>
      <c r="AB17" s="489" t="s">
        <v>30</v>
      </c>
      <c r="AC17" s="490"/>
      <c r="AD17" s="137">
        <v>122</v>
      </c>
      <c r="AE17" s="137">
        <v>8.8000000000000007</v>
      </c>
      <c r="AF17" s="137">
        <v>7.1</v>
      </c>
      <c r="AG17" s="137">
        <v>211</v>
      </c>
      <c r="AH17" s="137">
        <v>125</v>
      </c>
      <c r="AI17" s="137">
        <v>2.1</v>
      </c>
      <c r="AJ17" s="137">
        <v>0</v>
      </c>
      <c r="AK17" s="137">
        <v>0.05</v>
      </c>
      <c r="AL17" s="137">
        <v>0.04</v>
      </c>
      <c r="AM17" s="137">
        <v>0</v>
      </c>
      <c r="AN17" s="137">
        <v>2</v>
      </c>
      <c r="AO17" s="137">
        <v>1.5</v>
      </c>
    </row>
    <row r="18" spans="1:41" ht="15" customHeight="1" thickTop="1" thickBot="1" x14ac:dyDescent="0.25">
      <c r="A18" s="524"/>
      <c r="B18" s="512" t="s">
        <v>33</v>
      </c>
      <c r="C18" s="512"/>
      <c r="D18" s="214">
        <f>'様式例６－１'!AM25</f>
        <v>0</v>
      </c>
      <c r="E18" s="12">
        <f>ROUND($D$18*AD20/100,0)</f>
        <v>0</v>
      </c>
      <c r="F18" s="12">
        <f>ROUND($D$18*AE20/100,1)</f>
        <v>0</v>
      </c>
      <c r="G18" s="12">
        <f>ROUND($D$18*AF20/100,1)</f>
        <v>0</v>
      </c>
      <c r="H18" s="12">
        <f t="shared" ref="H18:N18" si="9">ROUND($D$18*AG20/100,0)</f>
        <v>0</v>
      </c>
      <c r="I18" s="12">
        <f t="shared" si="9"/>
        <v>0</v>
      </c>
      <c r="J18" s="12">
        <f>ROUND($D$18*AI20/100,1)</f>
        <v>0</v>
      </c>
      <c r="K18" s="12">
        <f t="shared" si="9"/>
        <v>0</v>
      </c>
      <c r="L18" s="12">
        <f>ROUND($D$18*AK20/100,2)</f>
        <v>0</v>
      </c>
      <c r="M18" s="12">
        <f>ROUND($D$18*AL20/100,2)</f>
        <v>0</v>
      </c>
      <c r="N18" s="12">
        <f t="shared" si="9"/>
        <v>0</v>
      </c>
      <c r="O18" s="12">
        <f>ROUND($D$18*AN20/100,1)</f>
        <v>0</v>
      </c>
      <c r="P18" s="12">
        <f>ROUND($D$18*AO20/100,1)</f>
        <v>0</v>
      </c>
      <c r="Q18" s="206"/>
      <c r="R18" s="525"/>
      <c r="S18" s="506"/>
      <c r="T18" s="63"/>
      <c r="U18" s="64"/>
      <c r="V18" s="24"/>
      <c r="W18" s="538"/>
      <c r="X18" s="522"/>
      <c r="AB18" s="489" t="s">
        <v>31</v>
      </c>
      <c r="AC18" s="490"/>
      <c r="AD18" s="137">
        <v>63</v>
      </c>
      <c r="AE18" s="137">
        <v>0.4</v>
      </c>
      <c r="AF18" s="137">
        <v>0</v>
      </c>
      <c r="AG18" s="137">
        <v>217</v>
      </c>
      <c r="AH18" s="137">
        <v>10</v>
      </c>
      <c r="AI18" s="137">
        <v>0.3</v>
      </c>
      <c r="AJ18" s="137">
        <v>13</v>
      </c>
      <c r="AK18" s="137">
        <v>0.04</v>
      </c>
      <c r="AL18" s="137">
        <v>0.02</v>
      </c>
      <c r="AM18" s="137">
        <v>25</v>
      </c>
      <c r="AN18" s="137">
        <v>0.9</v>
      </c>
      <c r="AO18" s="137">
        <v>0</v>
      </c>
    </row>
    <row r="19" spans="1:41" ht="15" customHeight="1" thickTop="1" thickBot="1" x14ac:dyDescent="0.25">
      <c r="A19" s="524"/>
      <c r="B19" s="512" t="s">
        <v>34</v>
      </c>
      <c r="C19" s="512"/>
      <c r="D19" s="214">
        <f>'様式例６－１'!AM27</f>
        <v>0</v>
      </c>
      <c r="E19" s="12">
        <f>ROUND($D$19*AD21/100,0)</f>
        <v>0</v>
      </c>
      <c r="F19" s="12">
        <f>ROUND($D$19*AE21/100,1)</f>
        <v>0</v>
      </c>
      <c r="G19" s="12">
        <f>ROUND($D$19*AF21/100,1)</f>
        <v>0</v>
      </c>
      <c r="H19" s="12">
        <f t="shared" ref="H19:N19" si="10">ROUND($D$19*AG21/100,0)</f>
        <v>0</v>
      </c>
      <c r="I19" s="12">
        <f t="shared" si="10"/>
        <v>0</v>
      </c>
      <c r="J19" s="12">
        <f>ROUND($D$19*AI21/100,1)</f>
        <v>0</v>
      </c>
      <c r="K19" s="12">
        <f t="shared" si="10"/>
        <v>0</v>
      </c>
      <c r="L19" s="12">
        <f>ROUND($D$19*AK21/100,2)</f>
        <v>0</v>
      </c>
      <c r="M19" s="12">
        <f>ROUND($D$19*AL21/100,2)</f>
        <v>0</v>
      </c>
      <c r="N19" s="12">
        <f t="shared" si="10"/>
        <v>0</v>
      </c>
      <c r="O19" s="12">
        <f>ROUND($D$19*AN21/100,1)</f>
        <v>0</v>
      </c>
      <c r="P19" s="12">
        <f>ROUND($D$19*AO21/100,1)</f>
        <v>0</v>
      </c>
      <c r="Q19" s="206"/>
      <c r="R19" s="525"/>
      <c r="S19" s="506"/>
      <c r="T19" s="15"/>
      <c r="U19" s="22"/>
      <c r="V19" s="22"/>
      <c r="W19" s="538"/>
      <c r="X19" s="58" t="s">
        <v>105</v>
      </c>
      <c r="AB19" s="489" t="s">
        <v>32</v>
      </c>
      <c r="AC19" s="490"/>
      <c r="AD19" s="137">
        <v>27</v>
      </c>
      <c r="AE19" s="137">
        <v>0.9</v>
      </c>
      <c r="AF19" s="137">
        <v>0</v>
      </c>
      <c r="AG19" s="137">
        <v>353</v>
      </c>
      <c r="AH19" s="137">
        <v>42</v>
      </c>
      <c r="AI19" s="137">
        <v>0.8</v>
      </c>
      <c r="AJ19" s="137">
        <v>368</v>
      </c>
      <c r="AK19" s="137">
        <v>7.0000000000000007E-2</v>
      </c>
      <c r="AL19" s="137">
        <v>0.08</v>
      </c>
      <c r="AM19" s="137">
        <v>28</v>
      </c>
      <c r="AN19" s="137">
        <v>2.2999999999999998</v>
      </c>
      <c r="AO19" s="137">
        <v>0</v>
      </c>
    </row>
    <row r="20" spans="1:41" ht="15" customHeight="1" thickTop="1" thickBot="1" x14ac:dyDescent="0.25">
      <c r="A20" s="524"/>
      <c r="B20" s="512" t="s">
        <v>35</v>
      </c>
      <c r="C20" s="512"/>
      <c r="D20" s="214">
        <f>'様式例６－１'!AM29</f>
        <v>0</v>
      </c>
      <c r="E20" s="12">
        <f>ROUND($D$20*AD22/100,0)</f>
        <v>0</v>
      </c>
      <c r="F20" s="12">
        <f>ROUND($D$20*AE22/100,1)</f>
        <v>0</v>
      </c>
      <c r="G20" s="212">
        <f>ROUND($D$20*AF22/100,1)</f>
        <v>0</v>
      </c>
      <c r="H20" s="12">
        <f t="shared" ref="H20:N20" si="11">ROUND($D$20*AG22/100,0)</f>
        <v>0</v>
      </c>
      <c r="I20" s="12">
        <f t="shared" si="11"/>
        <v>0</v>
      </c>
      <c r="J20" s="12">
        <f>ROUND($D$20*AI22/100,1)</f>
        <v>0</v>
      </c>
      <c r="K20" s="12">
        <f t="shared" si="11"/>
        <v>0</v>
      </c>
      <c r="L20" s="12">
        <f>ROUND($D$20*AK22/100,2)</f>
        <v>0</v>
      </c>
      <c r="M20" s="12">
        <f>ROUND($D$20*AL22/100,2)</f>
        <v>0</v>
      </c>
      <c r="N20" s="12">
        <f t="shared" si="11"/>
        <v>0</v>
      </c>
      <c r="O20" s="12">
        <f>ROUND($D$20*AN22/100,1)</f>
        <v>0</v>
      </c>
      <c r="P20" s="12">
        <f>ROUND($D$20*AO22/100,1)</f>
        <v>0</v>
      </c>
      <c r="Q20" s="206"/>
      <c r="R20" s="525" t="s">
        <v>106</v>
      </c>
      <c r="S20" s="506" t="s">
        <v>253</v>
      </c>
      <c r="T20" s="540" t="s">
        <v>107</v>
      </c>
      <c r="U20" s="540"/>
      <c r="V20" s="544" t="s">
        <v>94</v>
      </c>
      <c r="W20" s="24"/>
      <c r="X20" s="528" t="s">
        <v>120</v>
      </c>
      <c r="AB20" s="489" t="s">
        <v>33</v>
      </c>
      <c r="AC20" s="490"/>
      <c r="AD20" s="137">
        <v>31</v>
      </c>
      <c r="AE20" s="137">
        <v>0.6</v>
      </c>
      <c r="AF20" s="137">
        <v>0</v>
      </c>
      <c r="AG20" s="137">
        <v>206</v>
      </c>
      <c r="AH20" s="137">
        <v>22</v>
      </c>
      <c r="AI20" s="137">
        <v>0.4</v>
      </c>
      <c r="AJ20" s="137">
        <v>4</v>
      </c>
      <c r="AK20" s="137">
        <v>0.05</v>
      </c>
      <c r="AL20" s="137">
        <v>0.04</v>
      </c>
      <c r="AM20" s="137">
        <v>14</v>
      </c>
      <c r="AN20" s="137">
        <v>1.8</v>
      </c>
      <c r="AO20" s="137">
        <v>0</v>
      </c>
    </row>
    <row r="21" spans="1:41" ht="15" customHeight="1" thickTop="1" thickBot="1" x14ac:dyDescent="0.25">
      <c r="A21" s="524"/>
      <c r="B21" s="512" t="s">
        <v>36</v>
      </c>
      <c r="C21" s="512"/>
      <c r="D21" s="214">
        <f>'様式例６－１'!AM31</f>
        <v>0</v>
      </c>
      <c r="E21" s="12">
        <f>ROUND($D$21*AD23/100,0)</f>
        <v>0</v>
      </c>
      <c r="F21" s="12">
        <f>ROUND($D$21*AE23/100,1)</f>
        <v>0</v>
      </c>
      <c r="G21" s="12">
        <f>ROUND($D$21*AF23/100,1)</f>
        <v>0</v>
      </c>
      <c r="H21" s="12">
        <f t="shared" ref="H21:N21" si="12">ROUND($D$21*AG23/100,0)</f>
        <v>0</v>
      </c>
      <c r="I21" s="12">
        <f t="shared" si="12"/>
        <v>0</v>
      </c>
      <c r="J21" s="12">
        <f>ROUND($D$21*AI23/100,1)</f>
        <v>0</v>
      </c>
      <c r="K21" s="12">
        <f t="shared" si="12"/>
        <v>0</v>
      </c>
      <c r="L21" s="12">
        <f>ROUND($D$21*AK23/100,2)</f>
        <v>0</v>
      </c>
      <c r="M21" s="12">
        <f>ROUND($D$21*AL23/100,2)</f>
        <v>0</v>
      </c>
      <c r="N21" s="12">
        <f t="shared" si="12"/>
        <v>0</v>
      </c>
      <c r="O21" s="12">
        <f>ROUND($D$21*AN23/100,1)</f>
        <v>0</v>
      </c>
      <c r="P21" s="12">
        <f>ROUND($D$21*AO23/100,1)</f>
        <v>0</v>
      </c>
      <c r="Q21" s="206"/>
      <c r="R21" s="525"/>
      <c r="S21" s="506"/>
      <c r="T21" s="529" t="s">
        <v>97</v>
      </c>
      <c r="U21" s="529"/>
      <c r="V21" s="544"/>
      <c r="W21" s="60"/>
      <c r="X21" s="528"/>
      <c r="AB21" s="489" t="s">
        <v>34</v>
      </c>
      <c r="AC21" s="490"/>
      <c r="AD21" s="137">
        <v>149</v>
      </c>
      <c r="AE21" s="137">
        <v>18</v>
      </c>
      <c r="AF21" s="137">
        <v>6</v>
      </c>
      <c r="AG21" s="137">
        <v>352</v>
      </c>
      <c r="AH21" s="137">
        <v>89</v>
      </c>
      <c r="AI21" s="137">
        <v>1.1000000000000001</v>
      </c>
      <c r="AJ21" s="137">
        <v>14</v>
      </c>
      <c r="AK21" s="137">
        <v>0.06</v>
      </c>
      <c r="AL21" s="137">
        <v>0.19</v>
      </c>
      <c r="AM21" s="137">
        <v>0</v>
      </c>
      <c r="AN21" s="137">
        <v>0</v>
      </c>
      <c r="AO21" s="137">
        <v>0.5</v>
      </c>
    </row>
    <row r="22" spans="1:41" ht="15" customHeight="1" thickTop="1" thickBot="1" x14ac:dyDescent="0.25">
      <c r="A22" s="524"/>
      <c r="B22" s="519" t="s">
        <v>37</v>
      </c>
      <c r="C22" s="59" t="s">
        <v>38</v>
      </c>
      <c r="D22" s="214">
        <f>'様式例６－１'!AM33</f>
        <v>0</v>
      </c>
      <c r="E22" s="12">
        <f>ROUND($D$22*AD24/100,0)</f>
        <v>0</v>
      </c>
      <c r="F22" s="12">
        <f>ROUND($D$22*AE24/100,1)</f>
        <v>0</v>
      </c>
      <c r="G22" s="12">
        <f>ROUND($D$22*AF24/100,1)</f>
        <v>0</v>
      </c>
      <c r="H22" s="12">
        <f t="shared" ref="H22:N22" si="13">ROUND($D$22*AG24/100,0)</f>
        <v>0</v>
      </c>
      <c r="I22" s="12">
        <f t="shared" si="13"/>
        <v>0</v>
      </c>
      <c r="J22" s="12">
        <f>ROUND($D$22*AI24/100,1)</f>
        <v>0</v>
      </c>
      <c r="K22" s="12">
        <f t="shared" si="13"/>
        <v>0</v>
      </c>
      <c r="L22" s="12">
        <f>ROUND($D$22*AK24/100,2)</f>
        <v>0</v>
      </c>
      <c r="M22" s="12">
        <f>ROUND($D$22*AL24/100,2)</f>
        <v>0</v>
      </c>
      <c r="N22" s="12">
        <f t="shared" si="13"/>
        <v>0</v>
      </c>
      <c r="O22" s="12">
        <f>ROUND($D$22*AN24/100,1)</f>
        <v>0</v>
      </c>
      <c r="P22" s="13">
        <f>ROUND($D$22*AO24/100,1)</f>
        <v>0</v>
      </c>
      <c r="Q22" s="207"/>
      <c r="R22" s="525"/>
      <c r="S22" s="506"/>
      <c r="T22" s="530"/>
      <c r="U22" s="530"/>
      <c r="V22" s="531" t="s">
        <v>94</v>
      </c>
      <c r="W22" s="24"/>
      <c r="X22" s="61" t="str">
        <f>IF(OR(F29=0,E29=0),"",F29*4/E29*100)</f>
        <v/>
      </c>
      <c r="AB22" s="489" t="s">
        <v>35</v>
      </c>
      <c r="AC22" s="490"/>
      <c r="AD22" s="137">
        <v>167</v>
      </c>
      <c r="AE22" s="137">
        <v>16.2</v>
      </c>
      <c r="AF22" s="137">
        <v>9.8000000000000007</v>
      </c>
      <c r="AG22" s="137">
        <v>313</v>
      </c>
      <c r="AH22" s="137">
        <v>4</v>
      </c>
      <c r="AI22" s="137">
        <v>0.9</v>
      </c>
      <c r="AJ22" s="137">
        <v>134</v>
      </c>
      <c r="AK22" s="137">
        <v>0.37</v>
      </c>
      <c r="AL22" s="137">
        <v>0.22</v>
      </c>
      <c r="AM22" s="137">
        <v>3</v>
      </c>
      <c r="AN22" s="137">
        <v>0</v>
      </c>
      <c r="AO22" s="137">
        <v>0</v>
      </c>
    </row>
    <row r="23" spans="1:41" ht="15" customHeight="1" thickTop="1" thickBot="1" x14ac:dyDescent="0.25">
      <c r="A23" s="524"/>
      <c r="B23" s="519"/>
      <c r="C23" s="59" t="s">
        <v>39</v>
      </c>
      <c r="D23" s="214">
        <f>'様式例６－１'!AM35</f>
        <v>0</v>
      </c>
      <c r="E23" s="12">
        <f>ROUND($D$23*AD25/100,0)</f>
        <v>0</v>
      </c>
      <c r="F23" s="212">
        <f>ROUND($D$23*AE25/100,1)</f>
        <v>0</v>
      </c>
      <c r="G23" s="12">
        <f>ROUND($D$23*AF25/100,1)</f>
        <v>0</v>
      </c>
      <c r="H23" s="12">
        <f t="shared" ref="H23:N23" si="14">ROUND($D$23*AG25/100,0)</f>
        <v>0</v>
      </c>
      <c r="I23" s="12">
        <f t="shared" si="14"/>
        <v>0</v>
      </c>
      <c r="J23" s="12">
        <f>ROUND($D$23*AI25/100,1)</f>
        <v>0</v>
      </c>
      <c r="K23" s="12">
        <f t="shared" si="14"/>
        <v>0</v>
      </c>
      <c r="L23" s="12">
        <f>ROUND($D$23*AK25/100,2)</f>
        <v>0</v>
      </c>
      <c r="M23" s="12">
        <f>ROUND($D$23*AL25/100,2)</f>
        <v>0</v>
      </c>
      <c r="N23" s="12">
        <f t="shared" si="14"/>
        <v>0</v>
      </c>
      <c r="O23" s="12">
        <f>ROUND($D$23*AN25/100,1)</f>
        <v>0</v>
      </c>
      <c r="P23" s="13">
        <f>ROUND($D$23*AO25/100,1)</f>
        <v>0</v>
      </c>
      <c r="R23" s="525"/>
      <c r="S23" s="506"/>
      <c r="T23" s="532"/>
      <c r="U23" s="532"/>
      <c r="V23" s="531"/>
      <c r="W23" s="22"/>
      <c r="X23" s="56" t="s">
        <v>108</v>
      </c>
      <c r="AB23" s="489" t="s">
        <v>36</v>
      </c>
      <c r="AC23" s="490"/>
      <c r="AD23" s="137">
        <v>143</v>
      </c>
      <c r="AE23" s="137">
        <v>11.2</v>
      </c>
      <c r="AF23" s="137">
        <v>9.4</v>
      </c>
      <c r="AG23" s="137">
        <v>129</v>
      </c>
      <c r="AH23" s="137">
        <v>46</v>
      </c>
      <c r="AI23" s="137">
        <v>1.5</v>
      </c>
      <c r="AJ23" s="137">
        <v>212</v>
      </c>
      <c r="AK23" s="137">
        <v>0.06</v>
      </c>
      <c r="AL23" s="137">
        <v>0.37</v>
      </c>
      <c r="AM23" s="137">
        <v>0</v>
      </c>
      <c r="AN23" s="137">
        <v>0</v>
      </c>
      <c r="AO23" s="137">
        <v>0.4</v>
      </c>
    </row>
    <row r="24" spans="1:41" ht="15" customHeight="1" thickTop="1" thickBot="1" x14ac:dyDescent="0.25">
      <c r="A24" s="524"/>
      <c r="B24" s="519"/>
      <c r="C24" s="62" t="s">
        <v>40</v>
      </c>
      <c r="D24" s="214">
        <f>'様式例６－１'!AM37</f>
        <v>0</v>
      </c>
      <c r="E24" s="12">
        <f>ROUND($D$24*AD26/100,0)</f>
        <v>0</v>
      </c>
      <c r="F24" s="12">
        <f>ROUND($D$24*AE26/100,1)</f>
        <v>0</v>
      </c>
      <c r="G24" s="12">
        <f>ROUND($D$24*AF26/100,1)</f>
        <v>0</v>
      </c>
      <c r="H24" s="12">
        <f t="shared" ref="H24:N24" si="15">ROUND($D$24*AG26/100,0)</f>
        <v>0</v>
      </c>
      <c r="I24" s="12">
        <f t="shared" si="15"/>
        <v>0</v>
      </c>
      <c r="J24" s="12">
        <f>ROUND($D$24*AI26/100,1)</f>
        <v>0</v>
      </c>
      <c r="K24" s="12">
        <f t="shared" si="15"/>
        <v>0</v>
      </c>
      <c r="L24" s="12">
        <f>ROUND($D$24*AK26/100,2)</f>
        <v>0</v>
      </c>
      <c r="M24" s="12">
        <f>ROUND($D$24*AL26/100,2)</f>
        <v>0</v>
      </c>
      <c r="N24" s="12">
        <f t="shared" si="15"/>
        <v>0</v>
      </c>
      <c r="O24" s="12">
        <f>ROUND($D$24*AN26/100,1)</f>
        <v>0</v>
      </c>
      <c r="P24" s="13">
        <f>ROUND($D$24*AO26/100,1)</f>
        <v>0</v>
      </c>
      <c r="R24" s="525"/>
      <c r="S24" s="506" t="s">
        <v>251</v>
      </c>
      <c r="T24" s="533" t="s">
        <v>109</v>
      </c>
      <c r="U24" s="43" t="s">
        <v>100</v>
      </c>
      <c r="V24" s="534" t="s">
        <v>110</v>
      </c>
      <c r="W24" s="535" t="s">
        <v>94</v>
      </c>
      <c r="X24" s="528" t="s">
        <v>120</v>
      </c>
      <c r="AB24" s="234" t="s">
        <v>37</v>
      </c>
      <c r="AC24" s="139" t="s">
        <v>38</v>
      </c>
      <c r="AD24" s="137">
        <v>61</v>
      </c>
      <c r="AE24" s="138">
        <v>3</v>
      </c>
      <c r="AF24" s="137">
        <v>3.5</v>
      </c>
      <c r="AG24" s="137">
        <v>150</v>
      </c>
      <c r="AH24" s="137">
        <v>110</v>
      </c>
      <c r="AI24" s="137">
        <v>0.02</v>
      </c>
      <c r="AJ24" s="137">
        <v>38</v>
      </c>
      <c r="AK24" s="137">
        <v>0.04</v>
      </c>
      <c r="AL24" s="137">
        <v>0.15</v>
      </c>
      <c r="AM24" s="137">
        <v>1</v>
      </c>
      <c r="AN24" s="137">
        <v>0</v>
      </c>
      <c r="AO24" s="137">
        <v>0.1</v>
      </c>
    </row>
    <row r="25" spans="1:41" ht="15" customHeight="1" thickTop="1" thickBot="1" x14ac:dyDescent="0.25">
      <c r="A25" s="524"/>
      <c r="B25" s="512" t="s">
        <v>41</v>
      </c>
      <c r="C25" s="512"/>
      <c r="D25" s="214">
        <f>'様式例６－１'!AM39</f>
        <v>0</v>
      </c>
      <c r="E25" s="12">
        <f>ROUND($D$25*AD27/100,0)</f>
        <v>0</v>
      </c>
      <c r="F25" s="12">
        <f>ROUND($D$25*AE27/100,1)</f>
        <v>0</v>
      </c>
      <c r="G25" s="12">
        <f>ROUND($D$25*AF27/100,1)</f>
        <v>0</v>
      </c>
      <c r="H25" s="12">
        <f t="shared" ref="H25:N25" si="16">ROUND($D$25*AG27/100,0)</f>
        <v>0</v>
      </c>
      <c r="I25" s="12">
        <f t="shared" si="16"/>
        <v>0</v>
      </c>
      <c r="J25" s="12">
        <f>ROUND($D$25*AI27/100,1)</f>
        <v>0</v>
      </c>
      <c r="K25" s="12">
        <f t="shared" si="16"/>
        <v>0</v>
      </c>
      <c r="L25" s="12">
        <f>ROUND($D$25*AK27/100,2)</f>
        <v>0</v>
      </c>
      <c r="M25" s="12">
        <f>ROUND($D$25*AL27/100,2)</f>
        <v>0</v>
      </c>
      <c r="N25" s="12">
        <f t="shared" si="16"/>
        <v>0</v>
      </c>
      <c r="O25" s="12">
        <f>ROUND($D$25*AN27/100,1)</f>
        <v>0</v>
      </c>
      <c r="P25" s="13">
        <f>ROUND($D$25*AO27/100,1)</f>
        <v>0</v>
      </c>
      <c r="R25" s="525"/>
      <c r="S25" s="506"/>
      <c r="T25" s="533"/>
      <c r="U25" s="23" t="s">
        <v>111</v>
      </c>
      <c r="V25" s="534"/>
      <c r="W25" s="535"/>
      <c r="X25" s="528"/>
      <c r="AB25" s="493"/>
      <c r="AC25" s="139" t="s">
        <v>39</v>
      </c>
      <c r="AD25" s="137">
        <v>354</v>
      </c>
      <c r="AE25" s="137">
        <v>30.6</v>
      </c>
      <c r="AF25" s="137">
        <v>0.7</v>
      </c>
      <c r="AG25" s="137">
        <v>1800</v>
      </c>
      <c r="AH25" s="137">
        <v>1100</v>
      </c>
      <c r="AI25" s="137">
        <v>0.5</v>
      </c>
      <c r="AJ25" s="137">
        <v>6</v>
      </c>
      <c r="AK25" s="140">
        <v>0.3</v>
      </c>
      <c r="AL25" s="140">
        <v>1.6</v>
      </c>
      <c r="AM25" s="137">
        <v>5</v>
      </c>
      <c r="AN25" s="137">
        <v>0</v>
      </c>
      <c r="AO25" s="137">
        <v>1.4</v>
      </c>
    </row>
    <row r="26" spans="1:41" ht="15" customHeight="1" thickTop="1" thickBot="1" x14ac:dyDescent="0.25">
      <c r="A26" s="524"/>
      <c r="B26" s="512" t="s">
        <v>42</v>
      </c>
      <c r="C26" s="512"/>
      <c r="D26" s="214">
        <f>'様式例６－１'!AM41</f>
        <v>0</v>
      </c>
      <c r="E26" s="12">
        <f>ROUND($D$26*AD28/100,0)</f>
        <v>0</v>
      </c>
      <c r="F26" s="12">
        <f>ROUND($D$26*AE28/100,1)</f>
        <v>0</v>
      </c>
      <c r="G26" s="12">
        <f>ROUND($D$26*AF28/100,1)</f>
        <v>0</v>
      </c>
      <c r="H26" s="12">
        <f>ROUND($D$26*AG28/100,0)</f>
        <v>0</v>
      </c>
      <c r="I26" s="12">
        <f>ROUND($D$26*AH28/100,0)</f>
        <v>0</v>
      </c>
      <c r="J26" s="12">
        <f>ROUND($D$26*AI28/100,1)</f>
        <v>0</v>
      </c>
      <c r="K26" s="12">
        <f>ROUND($D$26*AJ28/100,0)</f>
        <v>0</v>
      </c>
      <c r="L26" s="12">
        <f>ROUND($D$26*AK28/100,2)</f>
        <v>0</v>
      </c>
      <c r="M26" s="12">
        <f>ROUND($D$26*AL28/100,2)</f>
        <v>0</v>
      </c>
      <c r="N26" s="12">
        <f>ROUND($D$26*AM28/100,0)</f>
        <v>0</v>
      </c>
      <c r="O26" s="12">
        <f>ROUND($D$26*AN28/100,1)</f>
        <v>0</v>
      </c>
      <c r="P26" s="13">
        <f>ROUND($D$26*AO28/100,1)</f>
        <v>0</v>
      </c>
      <c r="R26" s="525"/>
      <c r="S26" s="506"/>
      <c r="T26" s="536" t="s">
        <v>103</v>
      </c>
      <c r="U26" s="511" t="s">
        <v>104</v>
      </c>
      <c r="V26" s="511"/>
      <c r="W26" s="535"/>
      <c r="X26" s="528"/>
      <c r="AB26" s="235"/>
      <c r="AC26" s="139" t="s">
        <v>40</v>
      </c>
      <c r="AD26" s="137">
        <v>99</v>
      </c>
      <c r="AE26" s="137">
        <v>5.4</v>
      </c>
      <c r="AF26" s="137">
        <v>4.2</v>
      </c>
      <c r="AG26" s="137">
        <v>134</v>
      </c>
      <c r="AH26" s="137">
        <v>179</v>
      </c>
      <c r="AI26" s="137">
        <v>0.2</v>
      </c>
      <c r="AJ26" s="137">
        <v>36</v>
      </c>
      <c r="AK26" s="137">
        <v>0.01</v>
      </c>
      <c r="AL26" s="137">
        <v>0.15</v>
      </c>
      <c r="AM26" s="137">
        <v>0</v>
      </c>
      <c r="AN26" s="137">
        <v>0</v>
      </c>
      <c r="AO26" s="137">
        <v>0.4</v>
      </c>
    </row>
    <row r="27" spans="1:41" ht="15" customHeight="1" thickTop="1" thickBot="1" x14ac:dyDescent="0.25">
      <c r="A27" s="524"/>
      <c r="B27" s="512" t="s">
        <v>43</v>
      </c>
      <c r="C27" s="512"/>
      <c r="D27" s="214">
        <f>'様式例６－１'!AM43</f>
        <v>0</v>
      </c>
      <c r="E27" s="12">
        <f>ROUND($D$27*AD29/100,0)</f>
        <v>0</v>
      </c>
      <c r="F27" s="12">
        <f>ROUND($D$27*AE29/100,1)</f>
        <v>0</v>
      </c>
      <c r="G27" s="12">
        <f>ROUND($D$27*AF29/100,1)</f>
        <v>0</v>
      </c>
      <c r="H27" s="12">
        <f>ROUND($D$27*AG29/100,0)</f>
        <v>0</v>
      </c>
      <c r="I27" s="12">
        <f>ROUND($D$27*AH29/100,0)</f>
        <v>0</v>
      </c>
      <c r="J27" s="12">
        <f>ROUND($D$27*AI29/100,1)</f>
        <v>0</v>
      </c>
      <c r="K27" s="12">
        <f>ROUND($D$27*AJ29/100,0)</f>
        <v>0</v>
      </c>
      <c r="L27" s="12">
        <f>ROUND($D$27*AK29/100,2)</f>
        <v>0</v>
      </c>
      <c r="M27" s="12">
        <f>ROUND($D$27*AL29/100,2)</f>
        <v>0</v>
      </c>
      <c r="N27" s="12">
        <f>ROUND($D$27*AM29/100,0)</f>
        <v>0</v>
      </c>
      <c r="O27" s="12">
        <f>ROUND($D$27*AN29/100,1)</f>
        <v>0</v>
      </c>
      <c r="P27" s="13">
        <f>ROUND($D$27*AL29/100,1)</f>
        <v>0</v>
      </c>
      <c r="R27" s="525"/>
      <c r="S27" s="506"/>
      <c r="T27" s="536"/>
      <c r="U27" s="537" t="s">
        <v>2</v>
      </c>
      <c r="V27" s="537"/>
      <c r="W27" s="535"/>
      <c r="X27" s="528"/>
      <c r="AB27" s="489" t="s">
        <v>41</v>
      </c>
      <c r="AC27" s="490"/>
      <c r="AD27" s="137">
        <v>150</v>
      </c>
      <c r="AE27" s="137">
        <v>9.3000000000000007</v>
      </c>
      <c r="AF27" s="137">
        <v>1.2</v>
      </c>
      <c r="AG27" s="137">
        <v>2446</v>
      </c>
      <c r="AH27" s="137">
        <v>550</v>
      </c>
      <c r="AI27" s="137">
        <v>15.4</v>
      </c>
      <c r="AJ27" s="137">
        <v>216</v>
      </c>
      <c r="AK27" s="137">
        <v>0.09</v>
      </c>
      <c r="AL27" s="137">
        <v>0.27</v>
      </c>
      <c r="AM27" s="137">
        <v>7</v>
      </c>
      <c r="AN27" s="137">
        <v>30.8</v>
      </c>
      <c r="AO27" s="137">
        <v>9.9</v>
      </c>
    </row>
    <row r="28" spans="1:41" ht="15" customHeight="1" thickTop="1" thickBot="1" x14ac:dyDescent="0.25">
      <c r="A28" s="524"/>
      <c r="B28" s="512" t="s">
        <v>228</v>
      </c>
      <c r="C28" s="554"/>
      <c r="D28" s="214">
        <f>'様式例６－１'!AM45</f>
        <v>0</v>
      </c>
      <c r="E28" s="12">
        <f>ROUND($D$28*AD30/100,0)</f>
        <v>0</v>
      </c>
      <c r="F28" s="12">
        <f>ROUND($D$28*AE30/100,1)</f>
        <v>0</v>
      </c>
      <c r="G28" s="12">
        <f>ROUND($D$28*AF30/100,1)</f>
        <v>0</v>
      </c>
      <c r="H28" s="12">
        <f t="shared" ref="H28:N28" si="17">ROUND($D$28*AG30/100,0)</f>
        <v>0</v>
      </c>
      <c r="I28" s="12">
        <f t="shared" si="17"/>
        <v>0</v>
      </c>
      <c r="J28" s="12">
        <f>ROUND($D$28*AI30/100,1)</f>
        <v>0</v>
      </c>
      <c r="K28" s="12">
        <f t="shared" si="17"/>
        <v>0</v>
      </c>
      <c r="L28" s="12">
        <f>ROUND($D$28*AK30/100,2)</f>
        <v>0</v>
      </c>
      <c r="M28" s="12">
        <f>ROUND($D$28*AL30/100,2)</f>
        <v>0</v>
      </c>
      <c r="N28" s="12">
        <f t="shared" si="17"/>
        <v>0</v>
      </c>
      <c r="O28" s="12">
        <f>ROUND($D$28*AN30/100,1)</f>
        <v>0</v>
      </c>
      <c r="P28" s="13">
        <f>ROUND($D$28*AO30/100,1)</f>
        <v>0</v>
      </c>
      <c r="R28" s="525"/>
      <c r="S28" s="506"/>
      <c r="T28" s="204"/>
      <c r="U28" s="23"/>
      <c r="V28" s="23"/>
      <c r="W28" s="205"/>
      <c r="X28" s="73"/>
      <c r="AB28" s="489" t="s">
        <v>42</v>
      </c>
      <c r="AC28" s="490"/>
      <c r="AD28" s="137">
        <v>325</v>
      </c>
      <c r="AE28" s="137">
        <v>4.8</v>
      </c>
      <c r="AF28" s="137">
        <v>8.5</v>
      </c>
      <c r="AG28" s="137">
        <v>119</v>
      </c>
      <c r="AH28" s="137">
        <v>165</v>
      </c>
      <c r="AI28" s="137">
        <v>2.7</v>
      </c>
      <c r="AJ28" s="137">
        <v>25</v>
      </c>
      <c r="AK28" s="137">
        <v>0.03</v>
      </c>
      <c r="AL28" s="137">
        <v>0.05</v>
      </c>
      <c r="AM28" s="137">
        <v>7</v>
      </c>
      <c r="AN28" s="137">
        <v>0.8</v>
      </c>
      <c r="AO28" s="137">
        <v>0.3</v>
      </c>
    </row>
    <row r="29" spans="1:41" ht="15" customHeight="1" thickTop="1" thickBot="1" x14ac:dyDescent="0.25">
      <c r="A29" s="524"/>
      <c r="B29" s="512" t="s">
        <v>112</v>
      </c>
      <c r="C29" s="512"/>
      <c r="D29" s="12"/>
      <c r="E29" s="214">
        <f>SUM(E9:E28)</f>
        <v>0</v>
      </c>
      <c r="F29" s="214">
        <f t="shared" ref="F29:O29" si="18">SUM(F9:F28)</f>
        <v>0</v>
      </c>
      <c r="G29" s="215">
        <f t="shared" si="18"/>
        <v>0</v>
      </c>
      <c r="H29" s="214">
        <f t="shared" si="18"/>
        <v>0</v>
      </c>
      <c r="I29" s="214">
        <f t="shared" si="18"/>
        <v>0</v>
      </c>
      <c r="J29" s="214">
        <f t="shared" si="18"/>
        <v>0</v>
      </c>
      <c r="K29" s="214">
        <f t="shared" si="18"/>
        <v>0</v>
      </c>
      <c r="L29" s="214">
        <f t="shared" si="18"/>
        <v>0</v>
      </c>
      <c r="M29" s="214">
        <f t="shared" si="18"/>
        <v>0</v>
      </c>
      <c r="N29" s="214">
        <f t="shared" si="18"/>
        <v>0</v>
      </c>
      <c r="O29" s="214">
        <f t="shared" si="18"/>
        <v>0</v>
      </c>
      <c r="P29" s="31">
        <f>SUM(P9:P28)</f>
        <v>0</v>
      </c>
      <c r="R29" s="525"/>
      <c r="S29" s="506"/>
      <c r="T29" s="63"/>
      <c r="U29" s="64"/>
      <c r="V29" s="24"/>
      <c r="W29" s="521" t="s">
        <v>94</v>
      </c>
      <c r="X29" s="65"/>
      <c r="AB29" s="489" t="s">
        <v>43</v>
      </c>
      <c r="AC29" s="490"/>
      <c r="AD29" s="137">
        <v>115</v>
      </c>
      <c r="AE29" s="137">
        <v>1.6</v>
      </c>
      <c r="AF29" s="137">
        <v>1.2</v>
      </c>
      <c r="AG29" s="137">
        <v>139</v>
      </c>
      <c r="AH29" s="137">
        <v>176</v>
      </c>
      <c r="AI29" s="137">
        <v>2.1</v>
      </c>
      <c r="AJ29" s="137">
        <v>1</v>
      </c>
      <c r="AK29" s="137">
        <v>0.02</v>
      </c>
      <c r="AL29" s="137">
        <v>0.24</v>
      </c>
      <c r="AM29" s="137">
        <v>0</v>
      </c>
      <c r="AN29" s="137">
        <v>1</v>
      </c>
      <c r="AO29" s="137">
        <v>0</v>
      </c>
    </row>
    <row r="30" spans="1:41" ht="15" customHeight="1" thickTop="1" thickBot="1" x14ac:dyDescent="0.25">
      <c r="A30" s="524"/>
      <c r="B30" s="515" t="s">
        <v>113</v>
      </c>
      <c r="C30" s="515"/>
      <c r="D30" s="25"/>
      <c r="E30" s="216">
        <f>'様式例2-2（幼児目標量）'!E12</f>
        <v>475</v>
      </c>
      <c r="F30" s="216">
        <f>'様式例2-2（幼児目標量）'!F12</f>
        <v>19.600000000000001</v>
      </c>
      <c r="G30" s="216">
        <f>'様式例2-2（幼児目標量）'!I12</f>
        <v>13.2</v>
      </c>
      <c r="H30" s="216">
        <f>'様式例2-2（幼児目標量）'!L12</f>
        <v>450</v>
      </c>
      <c r="I30" s="216">
        <f>'様式例2-2（幼児目標量）'!M12</f>
        <v>225</v>
      </c>
      <c r="J30" s="217">
        <f>'様式例2-2（幼児目標量）'!N12</f>
        <v>2</v>
      </c>
      <c r="K30" s="216">
        <f>'様式例2-2（幼児目標量）'!O12</f>
        <v>200</v>
      </c>
      <c r="L30" s="216">
        <f>'様式例2-2（幼児目標量）'!P12</f>
        <v>0.2</v>
      </c>
      <c r="M30" s="216">
        <f>'様式例2-2（幼児目標量）'!Q12</f>
        <v>0.3</v>
      </c>
      <c r="N30" s="216">
        <f>'様式例2-2（幼児目標量）'!R12</f>
        <v>18</v>
      </c>
      <c r="O30" s="216" t="str">
        <f>'様式例2-2（幼児目標量）'!S12</f>
        <v>―</v>
      </c>
      <c r="P30" s="218" t="str">
        <f>'様式例2-2（幼児目標量）'!T12</f>
        <v>1.3未満</v>
      </c>
      <c r="R30" s="525"/>
      <c r="S30" s="506"/>
      <c r="T30" s="63"/>
      <c r="U30" s="64"/>
      <c r="V30" s="24"/>
      <c r="W30" s="521"/>
      <c r="X30" s="522" t="str">
        <f>IF(OR(F52=0,E52=0),"",(F52)*4/(E52)*100)</f>
        <v/>
      </c>
      <c r="AB30" s="489" t="s">
        <v>212</v>
      </c>
      <c r="AC30" s="490"/>
      <c r="AD30" s="137">
        <v>103</v>
      </c>
      <c r="AE30" s="137">
        <v>3.3</v>
      </c>
      <c r="AF30" s="137">
        <v>0.4</v>
      </c>
      <c r="AG30" s="137">
        <v>254</v>
      </c>
      <c r="AH30" s="137">
        <v>21</v>
      </c>
      <c r="AI30" s="137">
        <v>0.9</v>
      </c>
      <c r="AJ30" s="137">
        <v>6</v>
      </c>
      <c r="AK30" s="137">
        <v>0.03</v>
      </c>
      <c r="AL30" s="137">
        <v>0.08</v>
      </c>
      <c r="AM30" s="137">
        <v>1</v>
      </c>
      <c r="AN30" s="137">
        <v>0.2</v>
      </c>
      <c r="AO30" s="137">
        <v>11.6</v>
      </c>
    </row>
    <row r="31" spans="1:41" ht="15" customHeight="1" thickTop="1" thickBot="1" x14ac:dyDescent="0.25">
      <c r="A31" s="524"/>
      <c r="B31" s="523" t="s">
        <v>114</v>
      </c>
      <c r="C31" s="523"/>
      <c r="D31" s="67"/>
      <c r="E31" s="68" t="str">
        <f>IF(OR(E29=0,E30=0),"",ROUND(E29/E30*100,1))</f>
        <v/>
      </c>
      <c r="F31" s="68" t="str">
        <f t="shared" ref="F31:N31" si="19">IF(OR(F29=0,F30=0),"",ROUND(F29/F30*100,1))</f>
        <v/>
      </c>
      <c r="G31" s="68" t="str">
        <f t="shared" si="19"/>
        <v/>
      </c>
      <c r="H31" s="68"/>
      <c r="I31" s="68" t="str">
        <f t="shared" si="19"/>
        <v/>
      </c>
      <c r="J31" s="213" t="str">
        <f t="shared" si="19"/>
        <v/>
      </c>
      <c r="K31" s="213" t="str">
        <f t="shared" si="19"/>
        <v/>
      </c>
      <c r="L31" s="213" t="str">
        <f t="shared" si="19"/>
        <v/>
      </c>
      <c r="M31" s="68" t="str">
        <f t="shared" si="19"/>
        <v/>
      </c>
      <c r="N31" s="68" t="str">
        <f t="shared" si="19"/>
        <v/>
      </c>
      <c r="O31" s="68" t="s">
        <v>234</v>
      </c>
      <c r="P31" s="68" t="s">
        <v>234</v>
      </c>
      <c r="Q31" s="206"/>
      <c r="R31" s="525"/>
      <c r="S31" s="506"/>
      <c r="T31" s="63"/>
      <c r="U31" s="64"/>
      <c r="V31" s="24"/>
      <c r="W31" s="521"/>
      <c r="X31" s="522"/>
    </row>
    <row r="32" spans="1:41" ht="15" customHeight="1" thickTop="1" thickBot="1" x14ac:dyDescent="0.25">
      <c r="A32" s="524" t="s">
        <v>115</v>
      </c>
      <c r="B32" s="519" t="s">
        <v>13</v>
      </c>
      <c r="C32" s="59" t="s">
        <v>24</v>
      </c>
      <c r="D32" s="214">
        <f>'様式例６－１'!AM8</f>
        <v>0</v>
      </c>
      <c r="E32" s="12">
        <f>ROUND($D$32*AD11/100,0)</f>
        <v>0</v>
      </c>
      <c r="F32" s="12">
        <f>ROUND($D$32*AE11/100,1)</f>
        <v>0</v>
      </c>
      <c r="G32" s="12">
        <f>ROUND($D$32*AF11/100,1)</f>
        <v>0</v>
      </c>
      <c r="H32" s="12">
        <f t="shared" ref="H32:N32" si="20">ROUND($D$32*AG11/100,0)</f>
        <v>0</v>
      </c>
      <c r="I32" s="12">
        <f t="shared" si="20"/>
        <v>0</v>
      </c>
      <c r="J32" s="12">
        <f>ROUND($D$32*AI11/100,1)</f>
        <v>0</v>
      </c>
      <c r="K32" s="12">
        <f t="shared" si="20"/>
        <v>0</v>
      </c>
      <c r="L32" s="12">
        <f>ROUND($D$32*AK11/100,2)</f>
        <v>0</v>
      </c>
      <c r="M32" s="12">
        <f>ROUND($D$32*AL11/100,2)</f>
        <v>0</v>
      </c>
      <c r="N32" s="12">
        <f t="shared" si="20"/>
        <v>0</v>
      </c>
      <c r="O32" s="12">
        <f>ROUND($D$32*AN11/100,1)</f>
        <v>0</v>
      </c>
      <c r="P32" s="70">
        <f>ROUND($D$32*AO11/100,1)</f>
        <v>0</v>
      </c>
      <c r="Q32" s="207"/>
      <c r="R32" s="525"/>
      <c r="S32" s="506"/>
      <c r="T32" s="15"/>
      <c r="U32" s="22"/>
      <c r="V32" s="22"/>
      <c r="W32" s="521"/>
      <c r="X32" s="58" t="s">
        <v>116</v>
      </c>
    </row>
    <row r="33" spans="1:24" ht="15" customHeight="1" thickTop="1" thickBot="1" x14ac:dyDescent="0.25">
      <c r="A33" s="524"/>
      <c r="B33" s="519"/>
      <c r="C33" s="59" t="s">
        <v>25</v>
      </c>
      <c r="D33" s="214">
        <f>'様式例６－１'!AM10</f>
        <v>0</v>
      </c>
      <c r="E33" s="12">
        <f>ROUND($D$33*AD12/100,0)</f>
        <v>0</v>
      </c>
      <c r="F33" s="12">
        <f>ROUND($D$33*AE12/100,1)</f>
        <v>0</v>
      </c>
      <c r="G33" s="12">
        <f>ROUND($D$33*AF12/100,1)</f>
        <v>0</v>
      </c>
      <c r="H33" s="12">
        <f t="shared" ref="H33:N33" si="21">ROUND($D$33*AG12/100,0)</f>
        <v>0</v>
      </c>
      <c r="I33" s="12">
        <f t="shared" si="21"/>
        <v>0</v>
      </c>
      <c r="J33" s="12">
        <f>ROUND($D$33*AI12/100,1)</f>
        <v>0</v>
      </c>
      <c r="K33" s="12">
        <f t="shared" si="21"/>
        <v>0</v>
      </c>
      <c r="L33" s="12">
        <f>ROUND($D$33*AK12/100,2)</f>
        <v>0</v>
      </c>
      <c r="M33" s="12">
        <f>ROUND($D$33*AL12/100,2)</f>
        <v>0</v>
      </c>
      <c r="N33" s="12">
        <f t="shared" si="21"/>
        <v>0</v>
      </c>
      <c r="O33" s="12">
        <f>ROUND($D$33*AN12/100,1)</f>
        <v>0</v>
      </c>
      <c r="P33" s="13">
        <f>ROUND($D$33*AO12/100,1)</f>
        <v>0</v>
      </c>
      <c r="R33" s="525" t="s">
        <v>250</v>
      </c>
      <c r="S33" s="506" t="s">
        <v>252</v>
      </c>
      <c r="T33" s="526"/>
      <c r="U33" s="526"/>
      <c r="V33" s="24"/>
      <c r="W33" s="71"/>
      <c r="X33" s="72"/>
    </row>
    <row r="34" spans="1:24" ht="15" customHeight="1" thickTop="1" thickBot="1" x14ac:dyDescent="0.25">
      <c r="A34" s="524"/>
      <c r="B34" s="519"/>
      <c r="C34" s="62" t="s">
        <v>26</v>
      </c>
      <c r="D34" s="214">
        <f>'様式例６－１'!AM12</f>
        <v>0</v>
      </c>
      <c r="E34" s="12">
        <f>ROUND($D$34*AD13/100,0)</f>
        <v>0</v>
      </c>
      <c r="F34" s="12">
        <f>ROUND($D$34*AE13/100,1)</f>
        <v>0</v>
      </c>
      <c r="G34" s="12">
        <f>ROUND($D$34*AF13/100,1)</f>
        <v>0</v>
      </c>
      <c r="H34" s="12">
        <f t="shared" ref="H34:N34" si="22">ROUND($D$34*AG13/100,0)</f>
        <v>0</v>
      </c>
      <c r="I34" s="12">
        <f t="shared" si="22"/>
        <v>0</v>
      </c>
      <c r="J34" s="12">
        <f>ROUND($D$34*AI13/100,1)</f>
        <v>0</v>
      </c>
      <c r="K34" s="12">
        <f t="shared" si="22"/>
        <v>0</v>
      </c>
      <c r="L34" s="12">
        <f>ROUND($D$34*AK13/100,2)</f>
        <v>0</v>
      </c>
      <c r="M34" s="12">
        <f>ROUND($D$34*AL13/100,2)</f>
        <v>0</v>
      </c>
      <c r="N34" s="12">
        <f t="shared" si="22"/>
        <v>0</v>
      </c>
      <c r="O34" s="12">
        <f>ROUND($D$34*AN13/100,1)</f>
        <v>0</v>
      </c>
      <c r="P34" s="13">
        <f>ROUND($D$34*AO13/100,1)</f>
        <v>0</v>
      </c>
      <c r="R34" s="525"/>
      <c r="S34" s="506"/>
      <c r="T34" s="517" t="s">
        <v>242</v>
      </c>
      <c r="U34" s="517"/>
      <c r="V34" s="517"/>
      <c r="W34" s="517"/>
      <c r="X34" s="73" t="s">
        <v>245</v>
      </c>
    </row>
    <row r="35" spans="1:24" ht="15" customHeight="1" thickTop="1" thickBot="1" x14ac:dyDescent="0.25">
      <c r="A35" s="524"/>
      <c r="B35" s="512" t="s">
        <v>27</v>
      </c>
      <c r="C35" s="512"/>
      <c r="D35" s="214">
        <f>'様式例６－１'!AM14</f>
        <v>0</v>
      </c>
      <c r="E35" s="12">
        <f>ROUND($D$35*AD14/100,0)</f>
        <v>0</v>
      </c>
      <c r="F35" s="12">
        <f>ROUND($D$35*AE14/100,1)</f>
        <v>0</v>
      </c>
      <c r="G35" s="12">
        <f>ROUND($D$35*AF14/100,1)</f>
        <v>0</v>
      </c>
      <c r="H35" s="12">
        <f t="shared" ref="H35:N35" si="23">ROUND($D$35*AG14/100,0)</f>
        <v>0</v>
      </c>
      <c r="I35" s="12">
        <f t="shared" si="23"/>
        <v>0</v>
      </c>
      <c r="J35" s="12">
        <f>ROUND($D$35*AI14/100,1)</f>
        <v>0</v>
      </c>
      <c r="K35" s="12">
        <f t="shared" si="23"/>
        <v>0</v>
      </c>
      <c r="L35" s="12">
        <f>ROUND($D$35*AK14/100,2)</f>
        <v>0</v>
      </c>
      <c r="M35" s="12">
        <f>ROUND($D$35*AL14/100,2)</f>
        <v>0</v>
      </c>
      <c r="N35" s="12">
        <f t="shared" si="23"/>
        <v>0</v>
      </c>
      <c r="O35" s="12">
        <f>ROUND($D$35*AN14/100,1)</f>
        <v>0</v>
      </c>
      <c r="P35" s="13">
        <f>ROUND($D$35*AO14/100,1)</f>
        <v>0</v>
      </c>
      <c r="R35" s="525"/>
      <c r="S35" s="506"/>
      <c r="T35" s="517"/>
      <c r="U35" s="517"/>
      <c r="V35" s="517"/>
      <c r="W35" s="517"/>
      <c r="X35" s="74"/>
    </row>
    <row r="36" spans="1:24" ht="15" customHeight="1" thickTop="1" thickBot="1" x14ac:dyDescent="0.25">
      <c r="A36" s="524"/>
      <c r="B36" s="512" t="s">
        <v>28</v>
      </c>
      <c r="C36" s="512"/>
      <c r="D36" s="214">
        <f>'様式例６－１'!AM16</f>
        <v>0</v>
      </c>
      <c r="E36" s="12">
        <f>ROUND($D$36*AD15/100,0)</f>
        <v>0</v>
      </c>
      <c r="F36" s="12">
        <f>ROUND($D$36*AE15/100,1)</f>
        <v>0</v>
      </c>
      <c r="G36" s="12">
        <f>ROUND($D$36*AF15/100,1)</f>
        <v>0</v>
      </c>
      <c r="H36" s="12">
        <f t="shared" ref="H36:N36" si="24">ROUND($D$36*AG15/100,0)</f>
        <v>0</v>
      </c>
      <c r="I36" s="12">
        <f t="shared" si="24"/>
        <v>0</v>
      </c>
      <c r="J36" s="12">
        <f>ROUND($D$36*AI15/100,1)</f>
        <v>0</v>
      </c>
      <c r="K36" s="12">
        <f t="shared" si="24"/>
        <v>0</v>
      </c>
      <c r="L36" s="12">
        <f>ROUND($D$36*AK15/100,2)</f>
        <v>0</v>
      </c>
      <c r="M36" s="12">
        <f>ROUND($D$36*AL15/100,2)</f>
        <v>0</v>
      </c>
      <c r="N36" s="12">
        <f t="shared" si="24"/>
        <v>0</v>
      </c>
      <c r="O36" s="12">
        <f>ROUND($D$36*AN15/100,1)</f>
        <v>0</v>
      </c>
      <c r="P36" s="13">
        <f>ROUND($D$36*AO15/100,1)</f>
        <v>0</v>
      </c>
      <c r="R36" s="525"/>
      <c r="S36" s="506"/>
      <c r="T36" s="518" t="s">
        <v>244</v>
      </c>
      <c r="U36" s="518"/>
      <c r="V36" s="518"/>
      <c r="W36" s="518"/>
      <c r="X36" s="75"/>
    </row>
    <row r="37" spans="1:24" ht="15" customHeight="1" thickTop="1" thickBot="1" x14ac:dyDescent="0.25">
      <c r="A37" s="524"/>
      <c r="B37" s="512" t="s">
        <v>29</v>
      </c>
      <c r="C37" s="512"/>
      <c r="D37" s="214">
        <f>'様式例６－１'!AM18</f>
        <v>0</v>
      </c>
      <c r="E37" s="12">
        <f>ROUND($D$37*AD16/100,0)</f>
        <v>0</v>
      </c>
      <c r="F37" s="12">
        <f>ROUND($D$37*AE16/100,1)</f>
        <v>0</v>
      </c>
      <c r="G37" s="12">
        <f>ROUND($D$37*AF16/100,1)</f>
        <v>0</v>
      </c>
      <c r="H37" s="12">
        <f t="shared" ref="H37:N37" si="25">ROUND($D$37*AG16/100,0)</f>
        <v>0</v>
      </c>
      <c r="I37" s="12">
        <f t="shared" si="25"/>
        <v>0</v>
      </c>
      <c r="J37" s="12">
        <f>ROUND($D$37*AI16/100,1)</f>
        <v>0</v>
      </c>
      <c r="K37" s="12">
        <f t="shared" si="25"/>
        <v>0</v>
      </c>
      <c r="L37" s="12">
        <f>ROUND($D$37*AK16/100,2)</f>
        <v>0</v>
      </c>
      <c r="M37" s="12">
        <f>ROUND($D$37*AL16/100,2)</f>
        <v>0</v>
      </c>
      <c r="N37" s="12">
        <f t="shared" si="25"/>
        <v>0</v>
      </c>
      <c r="O37" s="12">
        <f>ROUND($D$37*AN16/100,1)</f>
        <v>0</v>
      </c>
      <c r="P37" s="13">
        <f>ROUND($D$37*AO16/100,1)</f>
        <v>0</v>
      </c>
      <c r="R37" s="525"/>
      <c r="S37" s="506"/>
      <c r="T37" s="66"/>
      <c r="U37" s="71"/>
      <c r="V37" s="24"/>
      <c r="W37" s="24"/>
      <c r="X37" s="225"/>
    </row>
    <row r="38" spans="1:24" ht="15" customHeight="1" thickTop="1" thickBot="1" x14ac:dyDescent="0.25">
      <c r="A38" s="524"/>
      <c r="B38" s="512" t="s">
        <v>30</v>
      </c>
      <c r="C38" s="512"/>
      <c r="D38" s="214">
        <f>'様式例６－１'!AM20</f>
        <v>0</v>
      </c>
      <c r="E38" s="12">
        <f>ROUND($D$38*AD17/100,0)</f>
        <v>0</v>
      </c>
      <c r="F38" s="12">
        <f>ROUND($D$38*AE17/100,1)</f>
        <v>0</v>
      </c>
      <c r="G38" s="12">
        <f>ROUND($D$38*AF17/100,1)</f>
        <v>0</v>
      </c>
      <c r="H38" s="12">
        <f t="shared" ref="H38:N38" si="26">ROUND($D$38*AG17/100,0)</f>
        <v>0</v>
      </c>
      <c r="I38" s="12">
        <f t="shared" si="26"/>
        <v>0</v>
      </c>
      <c r="J38" s="12">
        <f>ROUND($D$38*AI17/100,1)</f>
        <v>0</v>
      </c>
      <c r="K38" s="12">
        <f t="shared" si="26"/>
        <v>0</v>
      </c>
      <c r="L38" s="12">
        <f>ROUND($D$38*AK17/100,2)</f>
        <v>0</v>
      </c>
      <c r="M38" s="12">
        <f>ROUND($D$38*AL17/100,2)</f>
        <v>0</v>
      </c>
      <c r="N38" s="12">
        <f t="shared" si="26"/>
        <v>0</v>
      </c>
      <c r="O38" s="12">
        <f>ROUND($D$38*AN17/100,1)</f>
        <v>0</v>
      </c>
      <c r="P38" s="13">
        <f>ROUND($D$38*AO17/100,1)</f>
        <v>0</v>
      </c>
      <c r="R38" s="525"/>
      <c r="S38" s="506"/>
      <c r="T38" s="517" t="s">
        <v>246</v>
      </c>
      <c r="U38" s="517"/>
      <c r="V38" s="517"/>
      <c r="W38" s="517"/>
      <c r="X38" s="520" t="str">
        <f>IF(AND(X10="",X22=""),"",X10+X22)</f>
        <v/>
      </c>
    </row>
    <row r="39" spans="1:24" ht="15" customHeight="1" thickTop="1" thickBot="1" x14ac:dyDescent="0.25">
      <c r="A39" s="524"/>
      <c r="B39" s="512" t="s">
        <v>31</v>
      </c>
      <c r="C39" s="512"/>
      <c r="D39" s="214">
        <f>'様式例６－１'!AM22</f>
        <v>0</v>
      </c>
      <c r="E39" s="12">
        <f>ROUND($D$39*AD18/100,0)</f>
        <v>0</v>
      </c>
      <c r="F39" s="12">
        <f>ROUND($D$39*AE18/100,1)</f>
        <v>0</v>
      </c>
      <c r="G39" s="12">
        <f>ROUND($D$39*AF18/100,1)</f>
        <v>0</v>
      </c>
      <c r="H39" s="12">
        <f t="shared" ref="H39:N39" si="27">ROUND($D$39*AG18/100,0)</f>
        <v>0</v>
      </c>
      <c r="I39" s="12">
        <f t="shared" si="27"/>
        <v>0</v>
      </c>
      <c r="J39" s="12">
        <f>ROUND($D$39*AI18/100,1)</f>
        <v>0</v>
      </c>
      <c r="K39" s="12">
        <f t="shared" si="27"/>
        <v>0</v>
      </c>
      <c r="L39" s="12">
        <f>ROUND($D$39*AK18/100,2)</f>
        <v>0</v>
      </c>
      <c r="M39" s="12">
        <f>ROUND($D$39*AL18/100,2)</f>
        <v>0</v>
      </c>
      <c r="N39" s="12">
        <f t="shared" si="27"/>
        <v>0</v>
      </c>
      <c r="O39" s="12">
        <f>ROUND($D$39*AN18/100,1)</f>
        <v>0</v>
      </c>
      <c r="P39" s="13">
        <f>ROUND($D$39*AO18/100,1)</f>
        <v>0</v>
      </c>
      <c r="R39" s="525"/>
      <c r="S39" s="506"/>
      <c r="T39" s="517"/>
      <c r="U39" s="517"/>
      <c r="V39" s="517"/>
      <c r="W39" s="517"/>
      <c r="X39" s="520"/>
    </row>
    <row r="40" spans="1:24" ht="15" customHeight="1" thickTop="1" thickBot="1" x14ac:dyDescent="0.25">
      <c r="A40" s="524"/>
      <c r="B40" s="512" t="s">
        <v>32</v>
      </c>
      <c r="C40" s="512"/>
      <c r="D40" s="214">
        <f>'様式例６－１'!AM24</f>
        <v>0</v>
      </c>
      <c r="E40" s="12">
        <f>ROUND($D$40*AD19/100,0)</f>
        <v>0</v>
      </c>
      <c r="F40" s="12">
        <f>ROUND($D$40*AE19/100,1)</f>
        <v>0</v>
      </c>
      <c r="G40" s="12">
        <f>ROUND($D$40*AF19/100,1)</f>
        <v>0</v>
      </c>
      <c r="H40" s="12">
        <f t="shared" ref="H40:N40" si="28">ROUND($D$40*AG19/100,0)</f>
        <v>0</v>
      </c>
      <c r="I40" s="12">
        <f t="shared" si="28"/>
        <v>0</v>
      </c>
      <c r="J40" s="12">
        <f>ROUND($D$40*AI19/100,1)</f>
        <v>0</v>
      </c>
      <c r="K40" s="12">
        <f t="shared" si="28"/>
        <v>0</v>
      </c>
      <c r="L40" s="12">
        <f>ROUND($D$40*AK19/100,2)</f>
        <v>0</v>
      </c>
      <c r="M40" s="12">
        <f>ROUND($D$40*AL19/100,2)</f>
        <v>0</v>
      </c>
      <c r="N40" s="12">
        <f t="shared" si="28"/>
        <v>0</v>
      </c>
      <c r="O40" s="12">
        <f>ROUND($D$40*AN19/100,1)</f>
        <v>0</v>
      </c>
      <c r="P40" s="13">
        <f>ROUND($D$40*AO19/100,1)</f>
        <v>0</v>
      </c>
      <c r="R40" s="525"/>
      <c r="S40" s="506"/>
      <c r="T40" s="76"/>
      <c r="U40" s="77"/>
      <c r="V40" s="22"/>
      <c r="W40" s="22"/>
      <c r="X40" s="10" t="s">
        <v>117</v>
      </c>
    </row>
    <row r="41" spans="1:24" ht="15" customHeight="1" thickTop="1" thickBot="1" x14ac:dyDescent="0.25">
      <c r="A41" s="524"/>
      <c r="B41" s="512" t="s">
        <v>33</v>
      </c>
      <c r="C41" s="512"/>
      <c r="D41" s="214">
        <f>'様式例６－１'!AM26</f>
        <v>0</v>
      </c>
      <c r="E41" s="12">
        <f>ROUND($D$41*AD20/100,0)</f>
        <v>0</v>
      </c>
      <c r="F41" s="12">
        <f>ROUND($D$41*AE20/100,1)</f>
        <v>0</v>
      </c>
      <c r="G41" s="12">
        <f>ROUND($D$41*AF20/100,1)</f>
        <v>0</v>
      </c>
      <c r="H41" s="12">
        <f t="shared" ref="H41:N41" si="29">ROUND($D$41*AG20/100,0)</f>
        <v>0</v>
      </c>
      <c r="I41" s="12">
        <f t="shared" si="29"/>
        <v>0</v>
      </c>
      <c r="J41" s="12">
        <f>ROUND($D$41*AI20/100,1)</f>
        <v>0</v>
      </c>
      <c r="K41" s="12">
        <f t="shared" si="29"/>
        <v>0</v>
      </c>
      <c r="L41" s="12">
        <f>ROUND($D$41*AK20/100,2)</f>
        <v>0</v>
      </c>
      <c r="M41" s="12">
        <f>ROUND($D$41*AL20/100,2)</f>
        <v>0</v>
      </c>
      <c r="N41" s="12">
        <f t="shared" si="29"/>
        <v>0</v>
      </c>
      <c r="O41" s="12">
        <f>ROUND($D$41*AN20/100,1)</f>
        <v>0</v>
      </c>
      <c r="P41" s="13">
        <f>ROUND($D$41*AO20/100,1)</f>
        <v>0</v>
      </c>
      <c r="R41" s="525"/>
      <c r="S41" s="527" t="s">
        <v>251</v>
      </c>
      <c r="T41" s="526"/>
      <c r="U41" s="526"/>
      <c r="V41" s="24"/>
      <c r="W41" s="71"/>
      <c r="X41" s="78"/>
    </row>
    <row r="42" spans="1:24" ht="15" customHeight="1" thickTop="1" thickBot="1" x14ac:dyDescent="0.25">
      <c r="A42" s="524"/>
      <c r="B42" s="512" t="s">
        <v>34</v>
      </c>
      <c r="C42" s="512"/>
      <c r="D42" s="214">
        <f>'様式例６－１'!AM28</f>
        <v>0</v>
      </c>
      <c r="E42" s="12">
        <f>ROUND($D$42*AD21/100,0)</f>
        <v>0</v>
      </c>
      <c r="F42" s="221">
        <f>ROUND($D$42*AE21/100,1)</f>
        <v>0</v>
      </c>
      <c r="G42" s="12">
        <f>ROUND($D$42*AF21/100,1)</f>
        <v>0</v>
      </c>
      <c r="H42" s="12">
        <f t="shared" ref="H42:N42" si="30">ROUND($D$42*AG21/100,0)</f>
        <v>0</v>
      </c>
      <c r="I42" s="12">
        <f t="shared" si="30"/>
        <v>0</v>
      </c>
      <c r="J42" s="12">
        <f>ROUND($D$42*AI21/100,1)</f>
        <v>0</v>
      </c>
      <c r="K42" s="12">
        <f t="shared" si="30"/>
        <v>0</v>
      </c>
      <c r="L42" s="12">
        <f>ROUND($D$42*AK21/100,2)</f>
        <v>0</v>
      </c>
      <c r="M42" s="12">
        <f>ROUND($D$42*AL21/100,2)</f>
        <v>0</v>
      </c>
      <c r="N42" s="12">
        <f t="shared" si="30"/>
        <v>0</v>
      </c>
      <c r="O42" s="12">
        <f>ROUND($D$42*AN21/100,1)</f>
        <v>0</v>
      </c>
      <c r="P42" s="13">
        <f>ROUND($D$42*AO21/100,1)</f>
        <v>0</v>
      </c>
      <c r="R42" s="525"/>
      <c r="S42" s="527"/>
      <c r="T42" s="517" t="s">
        <v>243</v>
      </c>
      <c r="U42" s="517"/>
      <c r="V42" s="517"/>
      <c r="W42" s="517"/>
      <c r="X42" s="73" t="s">
        <v>245</v>
      </c>
    </row>
    <row r="43" spans="1:24" ht="15" customHeight="1" thickTop="1" thickBot="1" x14ac:dyDescent="0.25">
      <c r="A43" s="524"/>
      <c r="B43" s="512" t="s">
        <v>35</v>
      </c>
      <c r="C43" s="512"/>
      <c r="D43" s="214">
        <f>'様式例６－１'!AM30</f>
        <v>0</v>
      </c>
      <c r="E43" s="12">
        <f>ROUND($D$43*AD22/100,0)</f>
        <v>0</v>
      </c>
      <c r="F43" s="12">
        <f>ROUND($D$43*AE22/100,1)</f>
        <v>0</v>
      </c>
      <c r="G43" s="12">
        <f>ROUND($D$43*AF22/100,1)</f>
        <v>0</v>
      </c>
      <c r="H43" s="12">
        <f t="shared" ref="H43:N43" si="31">ROUND($D$43*AG22/100,0)</f>
        <v>0</v>
      </c>
      <c r="I43" s="12">
        <f t="shared" si="31"/>
        <v>0</v>
      </c>
      <c r="J43" s="12">
        <f>ROUND($D$43*AI22/100,1)</f>
        <v>0</v>
      </c>
      <c r="K43" s="12">
        <f t="shared" si="31"/>
        <v>0</v>
      </c>
      <c r="L43" s="12">
        <f>ROUND($D$43*AK22/100,2)</f>
        <v>0</v>
      </c>
      <c r="M43" s="12">
        <f>ROUND($D$43*AL22/100,2)</f>
        <v>0</v>
      </c>
      <c r="N43" s="12">
        <f t="shared" si="31"/>
        <v>0</v>
      </c>
      <c r="O43" s="12">
        <f>ROUND($D$43*AN22/100,1)</f>
        <v>0</v>
      </c>
      <c r="P43" s="13">
        <f>ROUND($D$43*AO22/100,1)</f>
        <v>0</v>
      </c>
      <c r="R43" s="525"/>
      <c r="S43" s="527"/>
      <c r="T43" s="517"/>
      <c r="U43" s="517"/>
      <c r="V43" s="517"/>
      <c r="W43" s="517"/>
      <c r="X43" s="74"/>
    </row>
    <row r="44" spans="1:24" ht="15" customHeight="1" thickTop="1" thickBot="1" x14ac:dyDescent="0.25">
      <c r="A44" s="524"/>
      <c r="B44" s="512" t="s">
        <v>36</v>
      </c>
      <c r="C44" s="512"/>
      <c r="D44" s="214">
        <f>'様式例６－１'!AM32</f>
        <v>0</v>
      </c>
      <c r="E44" s="12">
        <f>ROUND($D$44*AD23/100,0)</f>
        <v>0</v>
      </c>
      <c r="F44" s="12">
        <f>ROUND($D$44*AE23/100,1)</f>
        <v>0</v>
      </c>
      <c r="G44" s="12">
        <f>ROUND($D$44*AF23/100,1)</f>
        <v>0</v>
      </c>
      <c r="H44" s="12">
        <f t="shared" ref="H44:N44" si="32">ROUND($D$44*AG23/100,0)</f>
        <v>0</v>
      </c>
      <c r="I44" s="12">
        <f t="shared" si="32"/>
        <v>0</v>
      </c>
      <c r="J44" s="12">
        <f>ROUND($D$44*AI23/100,1)</f>
        <v>0</v>
      </c>
      <c r="K44" s="12">
        <f t="shared" si="32"/>
        <v>0</v>
      </c>
      <c r="L44" s="12">
        <f>ROUND($D$44*AK23/100,2)</f>
        <v>0</v>
      </c>
      <c r="M44" s="12">
        <f>ROUND($D$44*AL23/100,2)</f>
        <v>0</v>
      </c>
      <c r="N44" s="12">
        <f t="shared" si="32"/>
        <v>0</v>
      </c>
      <c r="O44" s="12">
        <f>ROUND($D$44*AN23/100,1)</f>
        <v>0</v>
      </c>
      <c r="P44" s="13">
        <f>ROUND($D$44*AO23/100,1)</f>
        <v>0</v>
      </c>
      <c r="R44" s="525"/>
      <c r="S44" s="527"/>
      <c r="T44" s="518" t="s">
        <v>244</v>
      </c>
      <c r="U44" s="518"/>
      <c r="V44" s="518"/>
      <c r="W44" s="518"/>
      <c r="X44" s="75"/>
    </row>
    <row r="45" spans="1:24" ht="15" customHeight="1" thickTop="1" thickBot="1" x14ac:dyDescent="0.25">
      <c r="A45" s="524"/>
      <c r="B45" s="519" t="s">
        <v>37</v>
      </c>
      <c r="C45" s="59" t="s">
        <v>38</v>
      </c>
      <c r="D45" s="214">
        <f>'様式例６－１'!AM34</f>
        <v>0</v>
      </c>
      <c r="E45" s="12">
        <f>ROUND($D$45*AD24/100,0)</f>
        <v>0</v>
      </c>
      <c r="F45" s="12">
        <f>ROUND($D$45*AE24/100,1)</f>
        <v>0</v>
      </c>
      <c r="G45" s="12">
        <f>ROUND($D$45*AF24/100,1)</f>
        <v>0</v>
      </c>
      <c r="H45" s="12">
        <f t="shared" ref="H45:N45" si="33">ROUND($D$45*AG24/100,0)</f>
        <v>0</v>
      </c>
      <c r="I45" s="12">
        <f t="shared" si="33"/>
        <v>0</v>
      </c>
      <c r="J45" s="12">
        <f>ROUND($D$45*AI24/100,1)</f>
        <v>0</v>
      </c>
      <c r="K45" s="12">
        <f t="shared" si="33"/>
        <v>0</v>
      </c>
      <c r="L45" s="12">
        <f>ROUND($D$45*AK24/100,2)</f>
        <v>0</v>
      </c>
      <c r="M45" s="12">
        <f>ROUND($D$45*AL24/100,2)</f>
        <v>0</v>
      </c>
      <c r="N45" s="12">
        <f t="shared" si="33"/>
        <v>0</v>
      </c>
      <c r="O45" s="12">
        <f>ROUND($D$45*AN24/100,1)</f>
        <v>0</v>
      </c>
      <c r="P45" s="13">
        <f>ROUND($D$45*AO24/100,1)</f>
        <v>0</v>
      </c>
      <c r="R45" s="525"/>
      <c r="S45" s="527"/>
      <c r="T45" s="66"/>
      <c r="U45" s="71"/>
      <c r="V45" s="24"/>
      <c r="W45" s="24"/>
      <c r="X45" s="79"/>
    </row>
    <row r="46" spans="1:24" ht="15" customHeight="1" thickTop="1" thickBot="1" x14ac:dyDescent="0.25">
      <c r="A46" s="524"/>
      <c r="B46" s="519"/>
      <c r="C46" s="59" t="s">
        <v>39</v>
      </c>
      <c r="D46" s="214">
        <f>'様式例６－１'!AM36</f>
        <v>0</v>
      </c>
      <c r="E46" s="12">
        <f>ROUND($D$46*AD25/100,0)</f>
        <v>0</v>
      </c>
      <c r="F46" s="12">
        <f>ROUND($D$46*AE25/100,1)</f>
        <v>0</v>
      </c>
      <c r="G46" s="12">
        <f>ROUND($D$46*AF25/100,1)</f>
        <v>0</v>
      </c>
      <c r="H46" s="12">
        <f t="shared" ref="H46:N46" si="34">ROUND($D$46*AG25/100,0)</f>
        <v>0</v>
      </c>
      <c r="I46" s="12">
        <f t="shared" si="34"/>
        <v>0</v>
      </c>
      <c r="J46" s="12">
        <f>ROUND($D$46*AI25/100,1)</f>
        <v>0</v>
      </c>
      <c r="K46" s="12">
        <f t="shared" si="34"/>
        <v>0</v>
      </c>
      <c r="L46" s="12">
        <f>ROUND($D$46*AK25/100,2)</f>
        <v>0</v>
      </c>
      <c r="M46" s="12">
        <f>ROUND($D$46*AL25/100,2)</f>
        <v>0</v>
      </c>
      <c r="N46" s="12">
        <f t="shared" si="34"/>
        <v>0</v>
      </c>
      <c r="O46" s="12">
        <f>ROUND($D$46*AN25/100,1)</f>
        <v>0</v>
      </c>
      <c r="P46" s="13">
        <f>ROUND($D$46*AO25/100,1)</f>
        <v>0</v>
      </c>
      <c r="R46" s="525"/>
      <c r="S46" s="527"/>
      <c r="T46" s="517" t="s">
        <v>246</v>
      </c>
      <c r="U46" s="517"/>
      <c r="V46" s="517"/>
      <c r="W46" s="517"/>
      <c r="X46" s="520" t="str">
        <f>IF(AND(X17="",X30=""),"",X17+X30)</f>
        <v/>
      </c>
    </row>
    <row r="47" spans="1:24" ht="15" customHeight="1" thickTop="1" thickBot="1" x14ac:dyDescent="0.25">
      <c r="A47" s="524"/>
      <c r="B47" s="519"/>
      <c r="C47" s="62" t="s">
        <v>40</v>
      </c>
      <c r="D47" s="214">
        <f>'様式例６－１'!AM38</f>
        <v>0</v>
      </c>
      <c r="E47" s="12">
        <f>ROUND($D$47*AD26/100,0)</f>
        <v>0</v>
      </c>
      <c r="F47" s="12">
        <f>ROUND($D$47*AE26/100,1)</f>
        <v>0</v>
      </c>
      <c r="G47" s="12">
        <f>ROUND($D$47*AF26/100,1)</f>
        <v>0</v>
      </c>
      <c r="H47" s="12">
        <f t="shared" ref="H47:N47" si="35">ROUND($D$47*AG26/100,0)</f>
        <v>0</v>
      </c>
      <c r="I47" s="12">
        <f t="shared" si="35"/>
        <v>0</v>
      </c>
      <c r="J47" s="12">
        <f>ROUND($D$47*AI26/100,1)</f>
        <v>0</v>
      </c>
      <c r="K47" s="12">
        <f t="shared" si="35"/>
        <v>0</v>
      </c>
      <c r="L47" s="12">
        <f>ROUND($D$47*AK26/100,2)</f>
        <v>0</v>
      </c>
      <c r="M47" s="12">
        <f>ROUND($D$47*AL26/100,2)</f>
        <v>0</v>
      </c>
      <c r="N47" s="12">
        <f t="shared" si="35"/>
        <v>0</v>
      </c>
      <c r="O47" s="12">
        <f>ROUND($D$47*AN26/100,1)</f>
        <v>0</v>
      </c>
      <c r="P47" s="13">
        <f>ROUND($D$47*AO26/100,1)</f>
        <v>0</v>
      </c>
      <c r="R47" s="525"/>
      <c r="S47" s="527"/>
      <c r="T47" s="517"/>
      <c r="U47" s="517"/>
      <c r="V47" s="517"/>
      <c r="W47" s="517"/>
      <c r="X47" s="520"/>
    </row>
    <row r="48" spans="1:24" ht="15" customHeight="1" thickTop="1" thickBot="1" x14ac:dyDescent="0.25">
      <c r="A48" s="524"/>
      <c r="B48" s="512" t="s">
        <v>41</v>
      </c>
      <c r="C48" s="512"/>
      <c r="D48" s="214">
        <f>'様式例６－１'!AM40</f>
        <v>0</v>
      </c>
      <c r="E48" s="12">
        <f>ROUND($D$48*AD27/100,0)</f>
        <v>0</v>
      </c>
      <c r="F48" s="12">
        <f>ROUND($D$48*AE27/100,1)</f>
        <v>0</v>
      </c>
      <c r="G48" s="12">
        <f>ROUND($D$48*AF27/100,1)</f>
        <v>0</v>
      </c>
      <c r="H48" s="12">
        <f t="shared" ref="H48:N48" si="36">ROUND($D$48*AG27/100,0)</f>
        <v>0</v>
      </c>
      <c r="I48" s="12">
        <f t="shared" si="36"/>
        <v>0</v>
      </c>
      <c r="J48" s="12">
        <f>ROUND($D$48*AI27/100,1)</f>
        <v>0</v>
      </c>
      <c r="K48" s="12">
        <f t="shared" si="36"/>
        <v>0</v>
      </c>
      <c r="L48" s="12">
        <f>ROUND($D$48*AK27/100,2)</f>
        <v>0</v>
      </c>
      <c r="M48" s="12">
        <f>ROUND($D$48*AL27/100,2)</f>
        <v>0</v>
      </c>
      <c r="N48" s="12">
        <f t="shared" si="36"/>
        <v>0</v>
      </c>
      <c r="O48" s="12">
        <f>ROUND($D$48*AN27/100,1)</f>
        <v>0</v>
      </c>
      <c r="P48" s="13">
        <f>ROUND($D$48*AO27/100,1)</f>
        <v>0</v>
      </c>
      <c r="R48" s="525"/>
      <c r="S48" s="527"/>
      <c r="T48" s="76"/>
      <c r="U48" s="77"/>
      <c r="V48" s="22"/>
      <c r="W48" s="22"/>
      <c r="X48" s="56" t="s">
        <v>117</v>
      </c>
    </row>
    <row r="49" spans="1:24" ht="15" customHeight="1" thickTop="1" thickBot="1" x14ac:dyDescent="0.25">
      <c r="A49" s="524"/>
      <c r="B49" s="512" t="s">
        <v>42</v>
      </c>
      <c r="C49" s="512"/>
      <c r="D49" s="214">
        <f>'様式例６－１'!AM42</f>
        <v>0</v>
      </c>
      <c r="E49" s="12">
        <f>ROUND($D$49*AD28/100,0)</f>
        <v>0</v>
      </c>
      <c r="F49" s="12">
        <f>ROUND($D$49*AE28/100,1)</f>
        <v>0</v>
      </c>
      <c r="G49" s="12">
        <f>ROUND($D$49*AF28/100,1)</f>
        <v>0</v>
      </c>
      <c r="H49" s="12">
        <f t="shared" ref="H49:N49" si="37">ROUND($D$49*AG28/100,0)</f>
        <v>0</v>
      </c>
      <c r="I49" s="12">
        <f t="shared" si="37"/>
        <v>0</v>
      </c>
      <c r="J49" s="12">
        <f>ROUND($D$49*AI28/100,1)</f>
        <v>0</v>
      </c>
      <c r="K49" s="12">
        <f t="shared" si="37"/>
        <v>0</v>
      </c>
      <c r="L49" s="12">
        <f>ROUND($D$49*AK28/100,2)</f>
        <v>0</v>
      </c>
      <c r="M49" s="12">
        <f>ROUND($D$49*AL28/100,2)</f>
        <v>0</v>
      </c>
      <c r="N49" s="12">
        <f t="shared" si="37"/>
        <v>0</v>
      </c>
      <c r="O49" s="12">
        <f>ROUND($D$49*AN28/100,1)</f>
        <v>0</v>
      </c>
      <c r="P49" s="13">
        <f>ROUND($D$49*AO28/100,1)</f>
        <v>0</v>
      </c>
    </row>
    <row r="50" spans="1:24" ht="15" customHeight="1" thickTop="1" thickBot="1" x14ac:dyDescent="0.25">
      <c r="A50" s="524"/>
      <c r="B50" s="512" t="s">
        <v>43</v>
      </c>
      <c r="C50" s="512"/>
      <c r="D50" s="214">
        <f>'様式例６－１'!AM44</f>
        <v>0</v>
      </c>
      <c r="E50" s="12">
        <f>ROUND($D$50*AD29/100,0)</f>
        <v>0</v>
      </c>
      <c r="F50" s="12">
        <f>ROUND($D$50*AE29/100,1)</f>
        <v>0</v>
      </c>
      <c r="G50" s="12">
        <f>ROUND($D$50*AF29/100,1)</f>
        <v>0</v>
      </c>
      <c r="H50" s="12">
        <f t="shared" ref="H50:N50" si="38">ROUND($D$50*AG29/100,0)</f>
        <v>0</v>
      </c>
      <c r="I50" s="12">
        <f t="shared" si="38"/>
        <v>0</v>
      </c>
      <c r="J50" s="12">
        <f>ROUND($D$50*AI29/100,1)</f>
        <v>0</v>
      </c>
      <c r="K50" s="12">
        <f t="shared" si="38"/>
        <v>0</v>
      </c>
      <c r="L50" s="12">
        <f>ROUND($D$50*AK29/100,2)</f>
        <v>0</v>
      </c>
      <c r="M50" s="12">
        <f>ROUND($D$50*AL29/100,2)</f>
        <v>0</v>
      </c>
      <c r="N50" s="12">
        <f t="shared" si="38"/>
        <v>0</v>
      </c>
      <c r="O50" s="12">
        <f>ROUND($D$50*AN29/100,1)</f>
        <v>0</v>
      </c>
      <c r="P50" s="13">
        <f>ROUND($D$50*AO29/100,1)</f>
        <v>0</v>
      </c>
      <c r="R50" s="513"/>
      <c r="S50" s="514"/>
      <c r="T50" s="514"/>
      <c r="U50" s="514"/>
      <c r="V50" s="514"/>
      <c r="W50" s="514"/>
      <c r="X50" s="514"/>
    </row>
    <row r="51" spans="1:24" ht="15" customHeight="1" thickTop="1" thickBot="1" x14ac:dyDescent="0.25">
      <c r="A51" s="524"/>
      <c r="B51" s="512" t="s">
        <v>228</v>
      </c>
      <c r="C51" s="554"/>
      <c r="D51" s="214">
        <f>'様式例６－１'!AM46</f>
        <v>0</v>
      </c>
      <c r="E51" s="12">
        <f>ROUND($D$51*AD30/100,0)</f>
        <v>0</v>
      </c>
      <c r="F51" s="12">
        <f>ROUND($D$51*AE30/100,1)</f>
        <v>0</v>
      </c>
      <c r="G51" s="12">
        <f>ROUND($D$51*AF30/100,1)</f>
        <v>0</v>
      </c>
      <c r="H51" s="12">
        <f t="shared" ref="H51:N51" si="39">ROUND($D$51*AG30/100,0)</f>
        <v>0</v>
      </c>
      <c r="I51" s="12">
        <f t="shared" si="39"/>
        <v>0</v>
      </c>
      <c r="J51" s="12">
        <f>ROUND($D$51*AI30/100,1)</f>
        <v>0</v>
      </c>
      <c r="K51" s="12">
        <f t="shared" si="39"/>
        <v>0</v>
      </c>
      <c r="L51" s="12">
        <f>ROUND($D$51*AK30/100,2)</f>
        <v>0</v>
      </c>
      <c r="M51" s="12">
        <f>ROUND($D$51*AL30/100,2)</f>
        <v>0</v>
      </c>
      <c r="N51" s="12">
        <f t="shared" si="39"/>
        <v>0</v>
      </c>
      <c r="O51" s="12">
        <f>ROUND($D$51*AN30/100,1)</f>
        <v>0</v>
      </c>
      <c r="P51" s="12">
        <f>ROUND($D$51*AO30/100,1)</f>
        <v>0</v>
      </c>
      <c r="Q51" s="27"/>
      <c r="R51" s="514"/>
      <c r="S51" s="514"/>
      <c r="T51" s="514"/>
      <c r="U51" s="514"/>
      <c r="V51" s="514"/>
      <c r="W51" s="514"/>
      <c r="X51" s="514"/>
    </row>
    <row r="52" spans="1:24" ht="15" customHeight="1" thickTop="1" thickBot="1" x14ac:dyDescent="0.25">
      <c r="A52" s="524"/>
      <c r="B52" s="512" t="s">
        <v>112</v>
      </c>
      <c r="C52" s="512"/>
      <c r="D52" s="12"/>
      <c r="E52" s="214">
        <f>SUM(E32:E51)</f>
        <v>0</v>
      </c>
      <c r="F52" s="214">
        <f>SUM(F32:F51)</f>
        <v>0</v>
      </c>
      <c r="G52" s="214">
        <f t="shared" ref="G52:P52" si="40">SUM(G32:G51)</f>
        <v>0</v>
      </c>
      <c r="H52" s="214">
        <f t="shared" si="40"/>
        <v>0</v>
      </c>
      <c r="I52" s="214">
        <f t="shared" si="40"/>
        <v>0</v>
      </c>
      <c r="J52" s="214">
        <f t="shared" si="40"/>
        <v>0</v>
      </c>
      <c r="K52" s="214">
        <f t="shared" si="40"/>
        <v>0</v>
      </c>
      <c r="L52" s="214">
        <f t="shared" si="40"/>
        <v>0</v>
      </c>
      <c r="M52" s="222">
        <f t="shared" si="40"/>
        <v>0</v>
      </c>
      <c r="N52" s="214">
        <f t="shared" si="40"/>
        <v>0</v>
      </c>
      <c r="O52" s="214">
        <f t="shared" si="40"/>
        <v>0</v>
      </c>
      <c r="P52" s="31">
        <f t="shared" si="40"/>
        <v>0</v>
      </c>
      <c r="R52" s="514"/>
      <c r="S52" s="514"/>
      <c r="T52" s="514"/>
      <c r="U52" s="514"/>
      <c r="V52" s="514"/>
      <c r="W52" s="514"/>
      <c r="X52" s="514"/>
    </row>
    <row r="53" spans="1:24" ht="15" customHeight="1" thickTop="1" thickBot="1" x14ac:dyDescent="0.25">
      <c r="A53" s="524"/>
      <c r="B53" s="515" t="s">
        <v>113</v>
      </c>
      <c r="C53" s="515"/>
      <c r="D53" s="12"/>
      <c r="E53" s="219">
        <f>'様式例2-2（幼児目標量）'!E22</f>
        <v>559</v>
      </c>
      <c r="F53" s="219">
        <f>'様式例2-2（幼児目標量）'!F22</f>
        <v>23</v>
      </c>
      <c r="G53" s="219">
        <f>'様式例2-2（幼児目標量）'!I22</f>
        <v>15.5</v>
      </c>
      <c r="H53" s="219">
        <f>'様式例2-2（幼児目標量）'!L22</f>
        <v>473</v>
      </c>
      <c r="I53" s="219">
        <f>'様式例2-2（幼児目標量）'!M22</f>
        <v>300</v>
      </c>
      <c r="J53" s="220">
        <f>'様式例2-2（幼児目標量）'!N22</f>
        <v>2.5</v>
      </c>
      <c r="K53" s="219">
        <f>'様式例2-2（幼児目標量）'!O22</f>
        <v>215</v>
      </c>
      <c r="L53" s="219">
        <f>'様式例2-2（幼児目標量）'!P22</f>
        <v>0.2</v>
      </c>
      <c r="M53" s="219">
        <f>'様式例2-2（幼児目標量）'!Q22</f>
        <v>0.34</v>
      </c>
      <c r="N53" s="219">
        <f>'様式例2-2（幼児目標量）'!R22</f>
        <v>17</v>
      </c>
      <c r="O53" s="219" t="str">
        <f>'様式例2-2（幼児目標量）'!S22</f>
        <v>3.4以上</v>
      </c>
      <c r="P53" s="219" t="str">
        <f>'様式例2-2（幼児目標量）'!T22</f>
        <v>1.5未満</v>
      </c>
      <c r="Q53" s="27"/>
      <c r="R53" s="514"/>
      <c r="S53" s="514"/>
      <c r="T53" s="514"/>
      <c r="U53" s="514"/>
      <c r="V53" s="514"/>
      <c r="W53" s="514"/>
      <c r="X53" s="514"/>
    </row>
    <row r="54" spans="1:24" ht="15" customHeight="1" thickTop="1" thickBot="1" x14ac:dyDescent="0.25">
      <c r="A54" s="524"/>
      <c r="B54" s="516" t="s">
        <v>114</v>
      </c>
      <c r="C54" s="516"/>
      <c r="D54" s="67"/>
      <c r="E54" s="68" t="str">
        <f>IF(OR(E52=0,E53=0),"",ROUND(E52/E53*100,1))</f>
        <v/>
      </c>
      <c r="F54" s="213" t="str">
        <f t="shared" ref="F54:N54" si="41">IF(OR(F52=0,F53=0),"",ROUND(F52/F53*100,1))</f>
        <v/>
      </c>
      <c r="G54" s="68" t="str">
        <f t="shared" si="41"/>
        <v/>
      </c>
      <c r="H54" s="68" t="str">
        <f t="shared" si="41"/>
        <v/>
      </c>
      <c r="I54" s="68" t="str">
        <f t="shared" si="41"/>
        <v/>
      </c>
      <c r="J54" s="213" t="str">
        <f t="shared" si="41"/>
        <v/>
      </c>
      <c r="K54" s="68" t="str">
        <f t="shared" si="41"/>
        <v/>
      </c>
      <c r="L54" s="213" t="str">
        <f t="shared" si="41"/>
        <v/>
      </c>
      <c r="M54" s="68" t="str">
        <f t="shared" si="41"/>
        <v/>
      </c>
      <c r="N54" s="68" t="str">
        <f t="shared" si="41"/>
        <v/>
      </c>
      <c r="O54" s="68" t="s">
        <v>234</v>
      </c>
      <c r="P54" s="69" t="s">
        <v>234</v>
      </c>
      <c r="R54" s="514"/>
      <c r="S54" s="514"/>
      <c r="T54" s="514"/>
      <c r="U54" s="514"/>
      <c r="V54" s="514"/>
      <c r="W54" s="514"/>
      <c r="X54" s="514"/>
    </row>
    <row r="55" spans="1:24" ht="15" customHeight="1" thickTop="1" x14ac:dyDescent="0.2">
      <c r="A55" s="80"/>
      <c r="B55" s="81"/>
      <c r="C55" s="81"/>
    </row>
    <row r="56" spans="1:24" x14ac:dyDescent="0.2">
      <c r="E56" t="s">
        <v>239</v>
      </c>
    </row>
  </sheetData>
  <mergeCells count="158">
    <mergeCell ref="AN8:AN9"/>
    <mergeCell ref="AO8:AO9"/>
    <mergeCell ref="AB10:AC10"/>
    <mergeCell ref="AB28:AC28"/>
    <mergeCell ref="B28:C28"/>
    <mergeCell ref="B51:C51"/>
    <mergeCell ref="N5:N6"/>
    <mergeCell ref="N7:N8"/>
    <mergeCell ref="H5:H6"/>
    <mergeCell ref="H7:H8"/>
    <mergeCell ref="O5:O6"/>
    <mergeCell ref="O7:O8"/>
    <mergeCell ref="AB8:AC9"/>
    <mergeCell ref="AI8:AI9"/>
    <mergeCell ref="AJ8:AJ9"/>
    <mergeCell ref="AK8:AK9"/>
    <mergeCell ref="AL8:AL9"/>
    <mergeCell ref="AM8:AM9"/>
    <mergeCell ref="X5:X7"/>
    <mergeCell ref="AB5:AC5"/>
    <mergeCell ref="AB6:AL6"/>
    <mergeCell ref="L7:L8"/>
    <mergeCell ref="M7:M8"/>
    <mergeCell ref="P7:P8"/>
    <mergeCell ref="AD8:AD9"/>
    <mergeCell ref="AE8:AE9"/>
    <mergeCell ref="AF8:AF9"/>
    <mergeCell ref="AG8:AG9"/>
    <mergeCell ref="AB14:AC14"/>
    <mergeCell ref="V1:W1"/>
    <mergeCell ref="V2:W2"/>
    <mergeCell ref="A3:C3"/>
    <mergeCell ref="A5:A8"/>
    <mergeCell ref="B5:C6"/>
    <mergeCell ref="E5:E6"/>
    <mergeCell ref="F5:F6"/>
    <mergeCell ref="G5:G6"/>
    <mergeCell ref="I5:I6"/>
    <mergeCell ref="J5:J6"/>
    <mergeCell ref="K5:K6"/>
    <mergeCell ref="L5:L6"/>
    <mergeCell ref="M5:M6"/>
    <mergeCell ref="P5:P6"/>
    <mergeCell ref="R5:R7"/>
    <mergeCell ref="S5:S7"/>
    <mergeCell ref="T5:W7"/>
    <mergeCell ref="B7:C8"/>
    <mergeCell ref="E7:E8"/>
    <mergeCell ref="AH8:AH9"/>
    <mergeCell ref="A9:A31"/>
    <mergeCell ref="B9:B11"/>
    <mergeCell ref="T9:U9"/>
    <mergeCell ref="T10:U10"/>
    <mergeCell ref="V10:V11"/>
    <mergeCell ref="T11:U11"/>
    <mergeCell ref="B20:C20"/>
    <mergeCell ref="R20:R32"/>
    <mergeCell ref="S20:S23"/>
    <mergeCell ref="T20:U20"/>
    <mergeCell ref="V20:V21"/>
    <mergeCell ref="B29:C29"/>
    <mergeCell ref="AB11:AB13"/>
    <mergeCell ref="B12:C12"/>
    <mergeCell ref="S12:S19"/>
    <mergeCell ref="T12:T13"/>
    <mergeCell ref="V12:V13"/>
    <mergeCell ref="W12:W15"/>
    <mergeCell ref="X12:X15"/>
    <mergeCell ref="B13:C13"/>
    <mergeCell ref="B14:C14"/>
    <mergeCell ref="T14:T15"/>
    <mergeCell ref="U14:V14"/>
    <mergeCell ref="B15:C15"/>
    <mergeCell ref="U15:V15"/>
    <mergeCell ref="AB15:AC15"/>
    <mergeCell ref="B16:C16"/>
    <mergeCell ref="W16:W19"/>
    <mergeCell ref="AB16:AC16"/>
    <mergeCell ref="B17:C17"/>
    <mergeCell ref="X17:X18"/>
    <mergeCell ref="AB17:AC17"/>
    <mergeCell ref="B18:C18"/>
    <mergeCell ref="AB18:AC18"/>
    <mergeCell ref="B19:C19"/>
    <mergeCell ref="AB19:AC19"/>
    <mergeCell ref="R8:R19"/>
    <mergeCell ref="S8:S11"/>
    <mergeCell ref="T8:U8"/>
    <mergeCell ref="V8:V9"/>
    <mergeCell ref="X8:X9"/>
    <mergeCell ref="F7:F8"/>
    <mergeCell ref="G7:G8"/>
    <mergeCell ref="I7:I8"/>
    <mergeCell ref="J7:J8"/>
    <mergeCell ref="K7:K8"/>
    <mergeCell ref="X20:X21"/>
    <mergeCell ref="AB20:AC20"/>
    <mergeCell ref="B21:C21"/>
    <mergeCell ref="T21:U21"/>
    <mergeCell ref="AB21:AC21"/>
    <mergeCell ref="B22:B24"/>
    <mergeCell ref="T22:U22"/>
    <mergeCell ref="V22:V23"/>
    <mergeCell ref="AB22:AC22"/>
    <mergeCell ref="T23:U23"/>
    <mergeCell ref="AB23:AC23"/>
    <mergeCell ref="S24:S32"/>
    <mergeCell ref="T24:T25"/>
    <mergeCell ref="V24:V25"/>
    <mergeCell ref="W24:W27"/>
    <mergeCell ref="X24:X27"/>
    <mergeCell ref="AB24:AB26"/>
    <mergeCell ref="B25:C25"/>
    <mergeCell ref="B26:C26"/>
    <mergeCell ref="T26:T27"/>
    <mergeCell ref="U26:V26"/>
    <mergeCell ref="B27:C27"/>
    <mergeCell ref="U27:V27"/>
    <mergeCell ref="AB27:AC27"/>
    <mergeCell ref="W29:W32"/>
    <mergeCell ref="AB29:AC29"/>
    <mergeCell ref="B30:C30"/>
    <mergeCell ref="X30:X31"/>
    <mergeCell ref="AB30:AC30"/>
    <mergeCell ref="B31:C31"/>
    <mergeCell ref="A32:A54"/>
    <mergeCell ref="B32:B34"/>
    <mergeCell ref="R33:R48"/>
    <mergeCell ref="S33:S40"/>
    <mergeCell ref="T33:U33"/>
    <mergeCell ref="T34:W35"/>
    <mergeCell ref="B35:C35"/>
    <mergeCell ref="B36:C36"/>
    <mergeCell ref="T36:W36"/>
    <mergeCell ref="B37:C37"/>
    <mergeCell ref="B38:C38"/>
    <mergeCell ref="T38:W39"/>
    <mergeCell ref="X38:X39"/>
    <mergeCell ref="B39:C39"/>
    <mergeCell ref="B40:C40"/>
    <mergeCell ref="B41:C41"/>
    <mergeCell ref="S41:S48"/>
    <mergeCell ref="T41:U41"/>
    <mergeCell ref="B49:C49"/>
    <mergeCell ref="B50:C50"/>
    <mergeCell ref="R50:X54"/>
    <mergeCell ref="B52:C52"/>
    <mergeCell ref="B53:C53"/>
    <mergeCell ref="B54:C54"/>
    <mergeCell ref="B42:C42"/>
    <mergeCell ref="T42:W43"/>
    <mergeCell ref="B43:C43"/>
    <mergeCell ref="B44:C44"/>
    <mergeCell ref="T44:W44"/>
    <mergeCell ref="B45:B47"/>
    <mergeCell ref="T46:W47"/>
    <mergeCell ref="X46:X47"/>
    <mergeCell ref="B48:C48"/>
  </mergeCells>
  <phoneticPr fontId="17"/>
  <pageMargins left="0.42013888888888901" right="0.3" top="0.55000000000000004" bottom="0.2" header="0.51180555555555496" footer="0.2"/>
  <pageSetup paperSize="9" scale="64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様式2-1(乳児目標量）</vt:lpstr>
      <vt:lpstr>様式例2-2（幼児目標量）</vt:lpstr>
      <vt:lpstr>様式例3（食品構成表）</vt:lpstr>
      <vt:lpstr>様式例６－１</vt:lpstr>
      <vt:lpstr>様式例６－２.３</vt:lpstr>
      <vt:lpstr>'様式例2-2（幼児目標量）'!Print_Area</vt:lpstr>
      <vt:lpstr>'様式例3（食品構成表）'!Print_Area</vt:lpstr>
      <vt:lpstr>'様式例６－１'!Print_Area</vt:lpstr>
      <vt:lpstr>'様式例６－２.３'!Print_Area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SG19300のC14-1971</dc:creator>
  <dc:description/>
  <cp:lastModifiedBy>濱田　真衣</cp:lastModifiedBy>
  <cp:revision>0</cp:revision>
  <cp:lastPrinted>2026-03-18T05:06:13Z</cp:lastPrinted>
  <dcterms:created xsi:type="dcterms:W3CDTF">2000-03-13T06:33:57Z</dcterms:created>
  <dcterms:modified xsi:type="dcterms:W3CDTF">2026-04-21T06:12:21Z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