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●保育所グループ\201~300(たかばやし)\200　（給食）給食\★★保育所給食の手引き\★R2保育所給食の手引き（一部改正）\★R2ホームページアップデータ【R2.4.15】\2020(R2)手引き計算入り様式\"/>
    </mc:Choice>
  </mc:AlternateContent>
  <bookViews>
    <workbookView xWindow="0" yWindow="0" windowWidth="16380" windowHeight="8190" tabRatio="856" activeTab="4"/>
  </bookViews>
  <sheets>
    <sheet name="様式例２-２（目標量）" sheetId="1" r:id="rId1"/>
    <sheet name="様式例３（食品構成）" sheetId="2" r:id="rId2"/>
    <sheet name="様式例３（算出例）" sheetId="3" r:id="rId3"/>
    <sheet name="様式例６－１" sheetId="4" r:id="rId4"/>
    <sheet name="様式例６－２.３" sheetId="5" r:id="rId5"/>
  </sheets>
  <definedNames>
    <definedName name="_xlnm.Print_Area" localSheetId="0">'様式例２-２（目標量）'!$A$1:$N$25</definedName>
    <definedName name="_xlnm.Print_Area" localSheetId="2">'様式例３（算出例）'!$A$1:$P$55</definedName>
    <definedName name="_xlnm.Print_Area" localSheetId="1">'様式例３（食品構成）'!$A$1:$AI$46</definedName>
    <definedName name="_xlnm.Print_Area" localSheetId="3">'様式例６－１'!$A$1:$AO$47</definedName>
    <definedName name="_xlnm.Print_Area" localSheetId="4">'様式例６－２.３'!$A$1:$Y$52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5" l="1"/>
  <c r="D12" i="5"/>
  <c r="X41" i="2" l="1"/>
  <c r="N19" i="1" l="1"/>
  <c r="N17" i="1"/>
  <c r="H36" i="2" l="1"/>
  <c r="N9" i="1" l="1"/>
  <c r="P9" i="5" l="1"/>
  <c r="P10" i="5"/>
  <c r="P11" i="5"/>
  <c r="F9" i="5"/>
  <c r="AL10" i="4"/>
  <c r="S21" i="2"/>
  <c r="H9" i="2"/>
  <c r="H26" i="2" l="1"/>
  <c r="D35" i="3" l="1"/>
  <c r="W9" i="2"/>
  <c r="B18" i="1"/>
  <c r="C9" i="1"/>
  <c r="E9" i="1"/>
  <c r="Q51" i="5" l="1"/>
  <c r="P51" i="5"/>
  <c r="O51" i="5"/>
  <c r="N51" i="5"/>
  <c r="M51" i="5"/>
  <c r="L51" i="5"/>
  <c r="K51" i="5"/>
  <c r="I51" i="5"/>
  <c r="H51" i="5"/>
  <c r="F51" i="5"/>
  <c r="E51" i="5"/>
  <c r="AO44" i="4"/>
  <c r="AN44" i="4"/>
  <c r="AL44" i="4"/>
  <c r="AN43" i="4"/>
  <c r="AO43" i="4" s="1"/>
  <c r="AL43" i="4"/>
  <c r="AN42" i="4"/>
  <c r="AL42" i="4"/>
  <c r="AN41" i="4"/>
  <c r="AL41" i="4"/>
  <c r="AN40" i="4"/>
  <c r="AL40" i="4"/>
  <c r="AN39" i="4"/>
  <c r="AL39" i="4"/>
  <c r="AN38" i="4"/>
  <c r="AL38" i="4"/>
  <c r="AN37" i="4"/>
  <c r="AL37" i="4"/>
  <c r="AN36" i="4"/>
  <c r="AL36" i="4"/>
  <c r="AN35" i="4"/>
  <c r="AL35" i="4"/>
  <c r="AN34" i="4"/>
  <c r="AL34" i="4"/>
  <c r="AN33" i="4"/>
  <c r="AL33" i="4"/>
  <c r="AN32" i="4"/>
  <c r="AL32" i="4"/>
  <c r="AN31" i="4"/>
  <c r="AL31" i="4"/>
  <c r="AN30" i="4"/>
  <c r="AL30" i="4"/>
  <c r="AN29" i="4"/>
  <c r="AL29" i="4"/>
  <c r="AN28" i="4"/>
  <c r="AL28" i="4"/>
  <c r="AN27" i="4"/>
  <c r="AL27" i="4"/>
  <c r="AN26" i="4"/>
  <c r="AL26" i="4"/>
  <c r="AN25" i="4"/>
  <c r="AL25" i="4"/>
  <c r="AN24" i="4"/>
  <c r="AL24" i="4"/>
  <c r="AN23" i="4"/>
  <c r="AL23" i="4"/>
  <c r="AN22" i="4"/>
  <c r="AL22" i="4"/>
  <c r="AN21" i="4"/>
  <c r="AL21" i="4"/>
  <c r="AN20" i="4"/>
  <c r="AL20" i="4"/>
  <c r="AN19" i="4"/>
  <c r="AL19" i="4"/>
  <c r="AN18" i="4"/>
  <c r="AL18" i="4"/>
  <c r="AN17" i="4"/>
  <c r="AL17" i="4"/>
  <c r="AN16" i="4"/>
  <c r="AL16" i="4"/>
  <c r="AN15" i="4"/>
  <c r="AL15" i="4"/>
  <c r="AN14" i="4"/>
  <c r="AL14" i="4"/>
  <c r="AN13" i="4"/>
  <c r="AL13" i="4"/>
  <c r="AN12" i="4"/>
  <c r="AL12" i="4"/>
  <c r="AN11" i="4"/>
  <c r="AL11" i="4"/>
  <c r="AO10" i="4"/>
  <c r="AN10" i="4"/>
  <c r="AN9" i="4"/>
  <c r="AO9" i="4" s="1"/>
  <c r="AL9" i="4"/>
  <c r="AN8" i="4"/>
  <c r="AO8" i="4" s="1"/>
  <c r="AL8" i="4"/>
  <c r="AN7" i="4"/>
  <c r="AL7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AN3" i="4"/>
  <c r="AL3" i="4"/>
  <c r="AM44" i="4" s="1"/>
  <c r="D49" i="5" s="1"/>
  <c r="I54" i="3"/>
  <c r="F54" i="3"/>
  <c r="P52" i="3"/>
  <c r="O52" i="3"/>
  <c r="N52" i="3"/>
  <c r="M52" i="3"/>
  <c r="L52" i="3"/>
  <c r="K52" i="3"/>
  <c r="I52" i="3"/>
  <c r="F52" i="3"/>
  <c r="D52" i="3"/>
  <c r="P51" i="3"/>
  <c r="O51" i="3"/>
  <c r="N51" i="3"/>
  <c r="M51" i="3"/>
  <c r="L51" i="3"/>
  <c r="K51" i="3"/>
  <c r="I51" i="3"/>
  <c r="F51" i="3"/>
  <c r="D51" i="3"/>
  <c r="P50" i="3"/>
  <c r="O50" i="3"/>
  <c r="N50" i="3"/>
  <c r="M50" i="3"/>
  <c r="L50" i="3"/>
  <c r="K50" i="3"/>
  <c r="I50" i="3"/>
  <c r="F50" i="3"/>
  <c r="D50" i="3"/>
  <c r="P49" i="3"/>
  <c r="O49" i="3"/>
  <c r="N49" i="3"/>
  <c r="M49" i="3"/>
  <c r="L49" i="3"/>
  <c r="K49" i="3"/>
  <c r="I49" i="3"/>
  <c r="F49" i="3"/>
  <c r="D49" i="3"/>
  <c r="P48" i="3"/>
  <c r="O48" i="3"/>
  <c r="N48" i="3"/>
  <c r="M48" i="3"/>
  <c r="L48" i="3"/>
  <c r="K48" i="3"/>
  <c r="I48" i="3"/>
  <c r="F48" i="3"/>
  <c r="D48" i="3"/>
  <c r="P47" i="3"/>
  <c r="O47" i="3"/>
  <c r="N47" i="3"/>
  <c r="M47" i="3"/>
  <c r="L47" i="3"/>
  <c r="K47" i="3"/>
  <c r="I47" i="3"/>
  <c r="F47" i="3"/>
  <c r="D47" i="3"/>
  <c r="P46" i="3"/>
  <c r="O46" i="3"/>
  <c r="N46" i="3"/>
  <c r="M46" i="3"/>
  <c r="L46" i="3"/>
  <c r="K46" i="3"/>
  <c r="I46" i="3"/>
  <c r="F46" i="3"/>
  <c r="D46" i="3"/>
  <c r="P45" i="3"/>
  <c r="O45" i="3"/>
  <c r="N45" i="3"/>
  <c r="M45" i="3"/>
  <c r="L45" i="3"/>
  <c r="K45" i="3"/>
  <c r="I45" i="3"/>
  <c r="F45" i="3"/>
  <c r="D45" i="3"/>
  <c r="P44" i="3"/>
  <c r="O44" i="3"/>
  <c r="N44" i="3"/>
  <c r="M44" i="3"/>
  <c r="L44" i="3"/>
  <c r="K44" i="3"/>
  <c r="I44" i="3"/>
  <c r="F44" i="3"/>
  <c r="D44" i="3"/>
  <c r="P43" i="3"/>
  <c r="O43" i="3"/>
  <c r="N43" i="3"/>
  <c r="M43" i="3"/>
  <c r="L43" i="3"/>
  <c r="K43" i="3"/>
  <c r="I43" i="3"/>
  <c r="F43" i="3"/>
  <c r="D43" i="3"/>
  <c r="P42" i="3"/>
  <c r="O42" i="3"/>
  <c r="N42" i="3"/>
  <c r="M42" i="3"/>
  <c r="L42" i="3"/>
  <c r="K42" i="3"/>
  <c r="I42" i="3"/>
  <c r="F42" i="3"/>
  <c r="D42" i="3"/>
  <c r="P41" i="3"/>
  <c r="O41" i="3"/>
  <c r="N41" i="3"/>
  <c r="M41" i="3"/>
  <c r="L41" i="3"/>
  <c r="K41" i="3"/>
  <c r="I41" i="3"/>
  <c r="F41" i="3"/>
  <c r="D41" i="3"/>
  <c r="P40" i="3"/>
  <c r="O40" i="3"/>
  <c r="N40" i="3"/>
  <c r="M40" i="3"/>
  <c r="L40" i="3"/>
  <c r="K40" i="3"/>
  <c r="I40" i="3"/>
  <c r="F40" i="3"/>
  <c r="D40" i="3"/>
  <c r="P39" i="3"/>
  <c r="O39" i="3"/>
  <c r="N39" i="3"/>
  <c r="M39" i="3"/>
  <c r="L39" i="3"/>
  <c r="K39" i="3"/>
  <c r="I39" i="3"/>
  <c r="F39" i="3"/>
  <c r="D39" i="3"/>
  <c r="P38" i="3"/>
  <c r="O38" i="3"/>
  <c r="N38" i="3"/>
  <c r="M38" i="3"/>
  <c r="L38" i="3"/>
  <c r="K38" i="3"/>
  <c r="I38" i="3"/>
  <c r="F38" i="3"/>
  <c r="D38" i="3"/>
  <c r="P37" i="3"/>
  <c r="O37" i="3"/>
  <c r="N37" i="3"/>
  <c r="M37" i="3"/>
  <c r="L37" i="3"/>
  <c r="K37" i="3"/>
  <c r="I37" i="3"/>
  <c r="F37" i="3"/>
  <c r="D37" i="3"/>
  <c r="P36" i="3"/>
  <c r="O36" i="3"/>
  <c r="N36" i="3"/>
  <c r="M36" i="3"/>
  <c r="L36" i="3"/>
  <c r="K36" i="3"/>
  <c r="I36" i="3"/>
  <c r="F36" i="3"/>
  <c r="D36" i="3"/>
  <c r="P35" i="3"/>
  <c r="O35" i="3"/>
  <c r="N35" i="3"/>
  <c r="M35" i="3"/>
  <c r="L35" i="3"/>
  <c r="K35" i="3"/>
  <c r="I35" i="3"/>
  <c r="F35" i="3"/>
  <c r="P34" i="3"/>
  <c r="O34" i="3"/>
  <c r="N34" i="3"/>
  <c r="M34" i="3"/>
  <c r="L34" i="3"/>
  <c r="K34" i="3"/>
  <c r="I34" i="3"/>
  <c r="F34" i="3"/>
  <c r="D34" i="3"/>
  <c r="I26" i="3"/>
  <c r="F26" i="3"/>
  <c r="P24" i="3"/>
  <c r="O24" i="3"/>
  <c r="N24" i="3"/>
  <c r="M24" i="3"/>
  <c r="L24" i="3"/>
  <c r="K24" i="3"/>
  <c r="I24" i="3"/>
  <c r="F24" i="3"/>
  <c r="D24" i="3"/>
  <c r="P23" i="3"/>
  <c r="O23" i="3"/>
  <c r="N23" i="3"/>
  <c r="M23" i="3"/>
  <c r="L23" i="3"/>
  <c r="K23" i="3"/>
  <c r="I23" i="3"/>
  <c r="F23" i="3"/>
  <c r="D23" i="3"/>
  <c r="P22" i="3"/>
  <c r="O22" i="3"/>
  <c r="N22" i="3"/>
  <c r="M22" i="3"/>
  <c r="L22" i="3"/>
  <c r="K22" i="3"/>
  <c r="I22" i="3"/>
  <c r="F22" i="3"/>
  <c r="D22" i="3"/>
  <c r="P21" i="3"/>
  <c r="O21" i="3"/>
  <c r="N21" i="3"/>
  <c r="M21" i="3"/>
  <c r="L21" i="3"/>
  <c r="K21" i="3"/>
  <c r="I21" i="3"/>
  <c r="F21" i="3"/>
  <c r="D21" i="3"/>
  <c r="P20" i="3"/>
  <c r="O20" i="3"/>
  <c r="N20" i="3"/>
  <c r="M20" i="3"/>
  <c r="L20" i="3"/>
  <c r="K20" i="3"/>
  <c r="I20" i="3"/>
  <c r="F20" i="3"/>
  <c r="D20" i="3"/>
  <c r="P19" i="3"/>
  <c r="O19" i="3"/>
  <c r="N19" i="3"/>
  <c r="M19" i="3"/>
  <c r="L19" i="3"/>
  <c r="K19" i="3"/>
  <c r="I19" i="3"/>
  <c r="F19" i="3"/>
  <c r="D19" i="3"/>
  <c r="P18" i="3"/>
  <c r="O18" i="3"/>
  <c r="N18" i="3"/>
  <c r="M18" i="3"/>
  <c r="L18" i="3"/>
  <c r="K18" i="3"/>
  <c r="I18" i="3"/>
  <c r="F18" i="3"/>
  <c r="D18" i="3"/>
  <c r="P17" i="3"/>
  <c r="O17" i="3"/>
  <c r="N17" i="3"/>
  <c r="M17" i="3"/>
  <c r="L17" i="3"/>
  <c r="K17" i="3"/>
  <c r="I17" i="3"/>
  <c r="F17" i="3"/>
  <c r="D17" i="3"/>
  <c r="P16" i="3"/>
  <c r="O16" i="3"/>
  <c r="N16" i="3"/>
  <c r="M16" i="3"/>
  <c r="L16" i="3"/>
  <c r="K16" i="3"/>
  <c r="I16" i="3"/>
  <c r="F16" i="3"/>
  <c r="D16" i="3"/>
  <c r="P15" i="3"/>
  <c r="O15" i="3"/>
  <c r="N15" i="3"/>
  <c r="M15" i="3"/>
  <c r="L15" i="3"/>
  <c r="K15" i="3"/>
  <c r="I15" i="3"/>
  <c r="F15" i="3"/>
  <c r="D15" i="3"/>
  <c r="P14" i="3"/>
  <c r="O14" i="3"/>
  <c r="N14" i="3"/>
  <c r="M14" i="3"/>
  <c r="L14" i="3"/>
  <c r="K14" i="3"/>
  <c r="I14" i="3"/>
  <c r="F14" i="3"/>
  <c r="D14" i="3"/>
  <c r="P13" i="3"/>
  <c r="O13" i="3"/>
  <c r="N13" i="3"/>
  <c r="M13" i="3"/>
  <c r="L13" i="3"/>
  <c r="K13" i="3"/>
  <c r="I13" i="3"/>
  <c r="F13" i="3"/>
  <c r="D13" i="3"/>
  <c r="P12" i="3"/>
  <c r="O12" i="3"/>
  <c r="N12" i="3"/>
  <c r="M12" i="3"/>
  <c r="L12" i="3"/>
  <c r="K12" i="3"/>
  <c r="I12" i="3"/>
  <c r="F12" i="3"/>
  <c r="D12" i="3"/>
  <c r="P11" i="3"/>
  <c r="O11" i="3"/>
  <c r="N11" i="3"/>
  <c r="M11" i="3"/>
  <c r="L11" i="3"/>
  <c r="K11" i="3"/>
  <c r="I11" i="3"/>
  <c r="F11" i="3"/>
  <c r="D11" i="3"/>
  <c r="P10" i="3"/>
  <c r="O10" i="3"/>
  <c r="N10" i="3"/>
  <c r="M10" i="3"/>
  <c r="L10" i="3"/>
  <c r="K10" i="3"/>
  <c r="I10" i="3"/>
  <c r="F10" i="3"/>
  <c r="D10" i="3"/>
  <c r="P9" i="3"/>
  <c r="O9" i="3"/>
  <c r="N9" i="3"/>
  <c r="M9" i="3"/>
  <c r="L9" i="3"/>
  <c r="K9" i="3"/>
  <c r="I9" i="3"/>
  <c r="F9" i="3"/>
  <c r="D9" i="3"/>
  <c r="P8" i="3"/>
  <c r="O8" i="3"/>
  <c r="N8" i="3"/>
  <c r="M8" i="3"/>
  <c r="L8" i="3"/>
  <c r="K8" i="3"/>
  <c r="I8" i="3"/>
  <c r="F8" i="3"/>
  <c r="D8" i="3"/>
  <c r="P7" i="3"/>
  <c r="O7" i="3"/>
  <c r="N7" i="3"/>
  <c r="M7" i="3"/>
  <c r="L7" i="3"/>
  <c r="K7" i="3"/>
  <c r="I7" i="3"/>
  <c r="F7" i="3"/>
  <c r="D7" i="3"/>
  <c r="P6" i="3"/>
  <c r="O6" i="3"/>
  <c r="N6" i="3"/>
  <c r="M6" i="3"/>
  <c r="L6" i="3"/>
  <c r="L25" i="3" s="1"/>
  <c r="K6" i="3"/>
  <c r="I6" i="3"/>
  <c r="F6" i="3"/>
  <c r="D6" i="3"/>
  <c r="AI44" i="2"/>
  <c r="AH44" i="2"/>
  <c r="AG44" i="2"/>
  <c r="AF44" i="2"/>
  <c r="AE44" i="2"/>
  <c r="AD44" i="2"/>
  <c r="AC44" i="2"/>
  <c r="AA44" i="2"/>
  <c r="Z44" i="2"/>
  <c r="Y44" i="2"/>
  <c r="X44" i="2"/>
  <c r="W44" i="2"/>
  <c r="J44" i="2"/>
  <c r="AI41" i="2"/>
  <c r="AH41" i="2"/>
  <c r="AG41" i="2"/>
  <c r="AF41" i="2"/>
  <c r="AE41" i="2"/>
  <c r="AD41" i="2"/>
  <c r="AA41" i="2"/>
  <c r="W41" i="2"/>
  <c r="T41" i="2"/>
  <c r="S41" i="2"/>
  <c r="R41" i="2"/>
  <c r="Q41" i="2"/>
  <c r="P41" i="2"/>
  <c r="O41" i="2"/>
  <c r="L41" i="2"/>
  <c r="I41" i="2"/>
  <c r="H41" i="2"/>
  <c r="AI40" i="2"/>
  <c r="AH40" i="2"/>
  <c r="AG40" i="2"/>
  <c r="AF40" i="2"/>
  <c r="AE40" i="2"/>
  <c r="AD40" i="2"/>
  <c r="AA40" i="2"/>
  <c r="X40" i="2"/>
  <c r="W40" i="2"/>
  <c r="T40" i="2"/>
  <c r="S40" i="2"/>
  <c r="R40" i="2"/>
  <c r="Q40" i="2"/>
  <c r="P40" i="2"/>
  <c r="O40" i="2"/>
  <c r="L40" i="2"/>
  <c r="I40" i="2"/>
  <c r="H40" i="2"/>
  <c r="AI39" i="2"/>
  <c r="AH39" i="2"/>
  <c r="AG39" i="2"/>
  <c r="AF39" i="2"/>
  <c r="AE39" i="2"/>
  <c r="AD39" i="2"/>
  <c r="AA39" i="2"/>
  <c r="X39" i="2"/>
  <c r="W39" i="2"/>
  <c r="T39" i="2"/>
  <c r="S39" i="2"/>
  <c r="R39" i="2"/>
  <c r="Q39" i="2"/>
  <c r="P39" i="2"/>
  <c r="O39" i="2"/>
  <c r="L39" i="2"/>
  <c r="I39" i="2"/>
  <c r="H39" i="2"/>
  <c r="AI36" i="2"/>
  <c r="AH36" i="2"/>
  <c r="AG36" i="2"/>
  <c r="AF36" i="2"/>
  <c r="AE36" i="2"/>
  <c r="AD36" i="2"/>
  <c r="AA36" i="2"/>
  <c r="X36" i="2"/>
  <c r="W36" i="2"/>
  <c r="T36" i="2"/>
  <c r="S36" i="2"/>
  <c r="R36" i="2"/>
  <c r="Q36" i="2"/>
  <c r="P36" i="2"/>
  <c r="O36" i="2"/>
  <c r="L36" i="2"/>
  <c r="I36" i="2"/>
  <c r="AI34" i="2"/>
  <c r="AH34" i="2"/>
  <c r="AG34" i="2"/>
  <c r="AF34" i="2"/>
  <c r="AE34" i="2"/>
  <c r="AD34" i="2"/>
  <c r="AA34" i="2"/>
  <c r="X34" i="2"/>
  <c r="W34" i="2"/>
  <c r="T34" i="2"/>
  <c r="S34" i="2"/>
  <c r="R34" i="2"/>
  <c r="Q34" i="2"/>
  <c r="P34" i="2"/>
  <c r="O34" i="2"/>
  <c r="L34" i="2"/>
  <c r="I34" i="2"/>
  <c r="H34" i="2"/>
  <c r="AI32" i="2"/>
  <c r="AH32" i="2"/>
  <c r="AG32" i="2"/>
  <c r="AF32" i="2"/>
  <c r="AE32" i="2"/>
  <c r="AD32" i="2"/>
  <c r="AA32" i="2"/>
  <c r="X32" i="2"/>
  <c r="W32" i="2"/>
  <c r="T32" i="2"/>
  <c r="S32" i="2"/>
  <c r="R32" i="2"/>
  <c r="Q32" i="2"/>
  <c r="P32" i="2"/>
  <c r="O32" i="2"/>
  <c r="L32" i="2"/>
  <c r="I32" i="2"/>
  <c r="H32" i="2"/>
  <c r="AI30" i="2"/>
  <c r="AH30" i="2"/>
  <c r="AG30" i="2"/>
  <c r="AF30" i="2"/>
  <c r="AE30" i="2"/>
  <c r="AD30" i="2"/>
  <c r="AA30" i="2"/>
  <c r="X30" i="2"/>
  <c r="W30" i="2"/>
  <c r="T30" i="2"/>
  <c r="S30" i="2"/>
  <c r="R30" i="2"/>
  <c r="Q30" i="2"/>
  <c r="P30" i="2"/>
  <c r="O30" i="2"/>
  <c r="L30" i="2"/>
  <c r="I30" i="2"/>
  <c r="H30" i="2"/>
  <c r="AI28" i="2"/>
  <c r="AH28" i="2"/>
  <c r="AG28" i="2"/>
  <c r="AF28" i="2"/>
  <c r="AE28" i="2"/>
  <c r="AD28" i="2"/>
  <c r="AA28" i="2"/>
  <c r="X28" i="2"/>
  <c r="W28" i="2"/>
  <c r="T28" i="2"/>
  <c r="S28" i="2"/>
  <c r="R28" i="2"/>
  <c r="Q28" i="2"/>
  <c r="P28" i="2"/>
  <c r="O28" i="2"/>
  <c r="L28" i="2"/>
  <c r="I28" i="2"/>
  <c r="H28" i="2"/>
  <c r="AI26" i="2"/>
  <c r="AH26" i="2"/>
  <c r="AG26" i="2"/>
  <c r="AF26" i="2"/>
  <c r="AE26" i="2"/>
  <c r="AD26" i="2"/>
  <c r="AA26" i="2"/>
  <c r="X26" i="2"/>
  <c r="W26" i="2"/>
  <c r="T26" i="2"/>
  <c r="S26" i="2"/>
  <c r="R26" i="2"/>
  <c r="Q26" i="2"/>
  <c r="P26" i="2"/>
  <c r="O26" i="2"/>
  <c r="L26" i="2"/>
  <c r="I26" i="2"/>
  <c r="AI21" i="2"/>
  <c r="AH21" i="2"/>
  <c r="AG21" i="2"/>
  <c r="AF21" i="2"/>
  <c r="AE21" i="2"/>
  <c r="AD21" i="2"/>
  <c r="AA21" i="2"/>
  <c r="X21" i="2"/>
  <c r="W21" i="2"/>
  <c r="T21" i="2"/>
  <c r="R21" i="2"/>
  <c r="Q21" i="2"/>
  <c r="P21" i="2"/>
  <c r="O21" i="2"/>
  <c r="L21" i="2"/>
  <c r="I21" i="2"/>
  <c r="H21" i="2"/>
  <c r="AI19" i="2"/>
  <c r="AH19" i="2"/>
  <c r="AG19" i="2"/>
  <c r="AF19" i="2"/>
  <c r="AE19" i="2"/>
  <c r="AD19" i="2"/>
  <c r="AA19" i="2"/>
  <c r="X19" i="2"/>
  <c r="W19" i="2"/>
  <c r="T19" i="2"/>
  <c r="S19" i="2"/>
  <c r="R19" i="2"/>
  <c r="Q19" i="2"/>
  <c r="P19" i="2"/>
  <c r="O19" i="2"/>
  <c r="L19" i="2"/>
  <c r="I19" i="2"/>
  <c r="H19" i="2"/>
  <c r="AI17" i="2"/>
  <c r="AH17" i="2"/>
  <c r="AG17" i="2"/>
  <c r="AF17" i="2"/>
  <c r="AE17" i="2"/>
  <c r="AD17" i="2"/>
  <c r="AA17" i="2"/>
  <c r="X17" i="2"/>
  <c r="W17" i="2"/>
  <c r="T17" i="2"/>
  <c r="S17" i="2"/>
  <c r="R17" i="2"/>
  <c r="Q17" i="2"/>
  <c r="P17" i="2"/>
  <c r="O17" i="2"/>
  <c r="L17" i="2"/>
  <c r="I17" i="2"/>
  <c r="H17" i="2"/>
  <c r="AI15" i="2"/>
  <c r="AH15" i="2"/>
  <c r="AG15" i="2"/>
  <c r="AF15" i="2"/>
  <c r="AE15" i="2"/>
  <c r="AD15" i="2"/>
  <c r="AA15" i="2"/>
  <c r="X15" i="2"/>
  <c r="W15" i="2"/>
  <c r="T15" i="2"/>
  <c r="S15" i="2"/>
  <c r="R15" i="2"/>
  <c r="Q15" i="2"/>
  <c r="P15" i="2"/>
  <c r="O15" i="2"/>
  <c r="L15" i="2"/>
  <c r="I15" i="2"/>
  <c r="H15" i="2"/>
  <c r="AI13" i="2"/>
  <c r="AH13" i="2"/>
  <c r="AG13" i="2"/>
  <c r="AF13" i="2"/>
  <c r="AE13" i="2"/>
  <c r="AD13" i="2"/>
  <c r="AA13" i="2"/>
  <c r="X13" i="2"/>
  <c r="W13" i="2"/>
  <c r="T13" i="2"/>
  <c r="S13" i="2"/>
  <c r="R13" i="2"/>
  <c r="Q13" i="2"/>
  <c r="P13" i="2"/>
  <c r="O13" i="2"/>
  <c r="L13" i="2"/>
  <c r="I13" i="2"/>
  <c r="H13" i="2"/>
  <c r="AI11" i="2"/>
  <c r="AH11" i="2"/>
  <c r="AG11" i="2"/>
  <c r="AF11" i="2"/>
  <c r="AE11" i="2"/>
  <c r="AD11" i="2"/>
  <c r="AA11" i="2"/>
  <c r="X11" i="2"/>
  <c r="W11" i="2"/>
  <c r="T11" i="2"/>
  <c r="S11" i="2"/>
  <c r="R11" i="2"/>
  <c r="Q11" i="2"/>
  <c r="P11" i="2"/>
  <c r="O11" i="2"/>
  <c r="L11" i="2"/>
  <c r="I11" i="2"/>
  <c r="H11" i="2"/>
  <c r="AI9" i="2"/>
  <c r="AH9" i="2"/>
  <c r="AH42" i="2" s="1"/>
  <c r="AG9" i="2"/>
  <c r="AF9" i="2"/>
  <c r="AF42" i="2" s="1"/>
  <c r="AE9" i="2"/>
  <c r="AD9" i="2"/>
  <c r="AD42" i="2" s="1"/>
  <c r="AA9" i="2"/>
  <c r="X9" i="2"/>
  <c r="X42" i="2" s="1"/>
  <c r="T9" i="2"/>
  <c r="S9" i="2"/>
  <c r="R9" i="2"/>
  <c r="Q9" i="2"/>
  <c r="P9" i="2"/>
  <c r="O9" i="2"/>
  <c r="L9" i="2"/>
  <c r="I9" i="2"/>
  <c r="N18" i="1"/>
  <c r="M18" i="1"/>
  <c r="L18" i="1"/>
  <c r="K18" i="1"/>
  <c r="J18" i="1"/>
  <c r="I18" i="1"/>
  <c r="F18" i="1"/>
  <c r="C18" i="1"/>
  <c r="M17" i="1"/>
  <c r="M19" i="1" s="1"/>
  <c r="L17" i="1"/>
  <c r="L19" i="1" s="1"/>
  <c r="K17" i="1"/>
  <c r="K19" i="1" s="1"/>
  <c r="J17" i="1"/>
  <c r="J19" i="1" s="1"/>
  <c r="I17" i="1"/>
  <c r="I19" i="1" s="1"/>
  <c r="H17" i="1"/>
  <c r="H19" i="1" s="1"/>
  <c r="F17" i="1"/>
  <c r="E17" i="1"/>
  <c r="E19" i="1" s="1"/>
  <c r="C17" i="1"/>
  <c r="C19" i="1" s="1"/>
  <c r="B17" i="1"/>
  <c r="B19" i="1" s="1"/>
  <c r="Q29" i="5"/>
  <c r="M9" i="1"/>
  <c r="L9" i="1"/>
  <c r="O29" i="5" s="1"/>
  <c r="K9" i="1"/>
  <c r="J9" i="1"/>
  <c r="M29" i="5" s="1"/>
  <c r="I9" i="1"/>
  <c r="H9" i="1"/>
  <c r="K29" i="5" s="1"/>
  <c r="F9" i="1"/>
  <c r="I29" i="5" s="1"/>
  <c r="B9" i="1"/>
  <c r="E29" i="5" s="1"/>
  <c r="AC45" i="2" l="1"/>
  <c r="H42" i="2"/>
  <c r="P53" i="3"/>
  <c r="P55" i="3" s="1"/>
  <c r="O25" i="3"/>
  <c r="S42" i="2"/>
  <c r="I42" i="2"/>
  <c r="O42" i="2"/>
  <c r="Q42" i="2"/>
  <c r="L42" i="2"/>
  <c r="P42" i="2"/>
  <c r="R42" i="2"/>
  <c r="T42" i="2"/>
  <c r="W42" i="2"/>
  <c r="W45" i="2" s="1"/>
  <c r="AA42" i="2"/>
  <c r="AA43" i="2" s="1"/>
  <c r="AA45" i="2" s="1"/>
  <c r="AE42" i="2"/>
  <c r="AE43" i="2" s="1"/>
  <c r="AE45" i="2" s="1"/>
  <c r="AG42" i="2"/>
  <c r="AG43" i="2" s="1"/>
  <c r="AG45" i="2" s="1"/>
  <c r="AI42" i="2"/>
  <c r="AI43" i="2" s="1"/>
  <c r="AI45" i="2" s="1"/>
  <c r="P25" i="3"/>
  <c r="M25" i="3"/>
  <c r="F25" i="3"/>
  <c r="O53" i="3"/>
  <c r="O55" i="3" s="1"/>
  <c r="N53" i="3"/>
  <c r="N55" i="3" s="1"/>
  <c r="I25" i="3"/>
  <c r="D25" i="3"/>
  <c r="N25" i="3"/>
  <c r="M53" i="3"/>
  <c r="M55" i="3" s="1"/>
  <c r="L53" i="3"/>
  <c r="L55" i="3" s="1"/>
  <c r="K53" i="3"/>
  <c r="K55" i="3" s="1"/>
  <c r="I53" i="3"/>
  <c r="D53" i="3"/>
  <c r="D55" i="3" s="1"/>
  <c r="F53" i="3"/>
  <c r="K25" i="3"/>
  <c r="F19" i="1"/>
  <c r="I43" i="2"/>
  <c r="O43" i="2"/>
  <c r="Q43" i="2"/>
  <c r="S43" i="2"/>
  <c r="H43" i="2"/>
  <c r="L43" i="2"/>
  <c r="P43" i="2"/>
  <c r="R43" i="2"/>
  <c r="T43" i="2"/>
  <c r="X43" i="2"/>
  <c r="X45" i="2" s="1"/>
  <c r="AD43" i="2"/>
  <c r="AD45" i="2" s="1"/>
  <c r="AF43" i="2"/>
  <c r="AF45" i="2" s="1"/>
  <c r="AH43" i="2"/>
  <c r="AH45" i="2" s="1"/>
  <c r="P49" i="5"/>
  <c r="N49" i="5"/>
  <c r="L49" i="5"/>
  <c r="F49" i="5"/>
  <c r="Q49" i="5"/>
  <c r="M49" i="5"/>
  <c r="E49" i="5"/>
  <c r="I49" i="5"/>
  <c r="O49" i="5"/>
  <c r="H29" i="5"/>
  <c r="G26" i="3"/>
  <c r="F29" i="5"/>
  <c r="E26" i="3"/>
  <c r="L29" i="5"/>
  <c r="K26" i="3"/>
  <c r="M26" i="3"/>
  <c r="N29" i="5"/>
  <c r="P29" i="5"/>
  <c r="O26" i="3"/>
  <c r="I44" i="2"/>
  <c r="K44" i="2"/>
  <c r="N44" i="2"/>
  <c r="P44" i="2"/>
  <c r="R44" i="2"/>
  <c r="T44" i="2"/>
  <c r="D26" i="3"/>
  <c r="H26" i="3"/>
  <c r="J26" i="3"/>
  <c r="N26" i="3"/>
  <c r="AM7" i="4"/>
  <c r="AM8" i="4"/>
  <c r="D31" i="5" s="1"/>
  <c r="AM9" i="4"/>
  <c r="D10" i="5" s="1"/>
  <c r="AM10" i="4"/>
  <c r="D32" i="5" s="1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D27" i="5" s="1"/>
  <c r="H44" i="2"/>
  <c r="L44" i="2"/>
  <c r="O44" i="2"/>
  <c r="Q44" i="2"/>
  <c r="S44" i="2"/>
  <c r="L26" i="3"/>
  <c r="L27" i="3" s="1"/>
  <c r="P26" i="3"/>
  <c r="W43" i="2" l="1"/>
  <c r="E55" i="3"/>
  <c r="G55" i="3"/>
  <c r="H55" i="3"/>
  <c r="J55" i="3"/>
  <c r="Z45" i="2"/>
  <c r="P27" i="3"/>
  <c r="O27" i="3"/>
  <c r="K27" i="3"/>
  <c r="G27" i="3"/>
  <c r="E27" i="3"/>
  <c r="H27" i="3"/>
  <c r="M27" i="3"/>
  <c r="J27" i="3"/>
  <c r="D27" i="3"/>
  <c r="N27" i="3"/>
  <c r="T45" i="2"/>
  <c r="S45" i="2"/>
  <c r="R45" i="2"/>
  <c r="Q45" i="2"/>
  <c r="P45" i="2"/>
  <c r="O45" i="2"/>
  <c r="N45" i="2"/>
  <c r="L45" i="2"/>
  <c r="H45" i="2"/>
  <c r="Q27" i="5"/>
  <c r="O27" i="5"/>
  <c r="M27" i="5"/>
  <c r="I27" i="5"/>
  <c r="E27" i="5"/>
  <c r="P27" i="5"/>
  <c r="L27" i="5"/>
  <c r="N27" i="5"/>
  <c r="F27" i="5"/>
  <c r="D26" i="5"/>
  <c r="AO41" i="4"/>
  <c r="D25" i="5"/>
  <c r="AO39" i="4"/>
  <c r="D24" i="5"/>
  <c r="AO37" i="4"/>
  <c r="D23" i="5"/>
  <c r="AO35" i="4"/>
  <c r="D22" i="5"/>
  <c r="AO33" i="4"/>
  <c r="D21" i="5"/>
  <c r="AO31" i="4"/>
  <c r="D20" i="5"/>
  <c r="AO29" i="4"/>
  <c r="D19" i="5"/>
  <c r="AO27" i="4"/>
  <c r="D18" i="5"/>
  <c r="AO25" i="4"/>
  <c r="D17" i="5"/>
  <c r="AO23" i="4"/>
  <c r="D16" i="5"/>
  <c r="AO21" i="4"/>
  <c r="D15" i="5"/>
  <c r="AO19" i="4"/>
  <c r="D14" i="5"/>
  <c r="AO17" i="4"/>
  <c r="D13" i="5"/>
  <c r="AO15" i="4"/>
  <c r="AO13" i="4"/>
  <c r="D11" i="5"/>
  <c r="AO11" i="4"/>
  <c r="N10" i="5"/>
  <c r="L10" i="5"/>
  <c r="Q10" i="5"/>
  <c r="M10" i="5"/>
  <c r="F10" i="5"/>
  <c r="O10" i="5"/>
  <c r="I10" i="5"/>
  <c r="E10" i="5"/>
  <c r="AO7" i="4"/>
  <c r="D48" i="5"/>
  <c r="AO42" i="4"/>
  <c r="D47" i="5"/>
  <c r="AO40" i="4"/>
  <c r="D46" i="5"/>
  <c r="AO38" i="4"/>
  <c r="D45" i="5"/>
  <c r="AO36" i="4"/>
  <c r="D44" i="5"/>
  <c r="AO34" i="4"/>
  <c r="D43" i="5"/>
  <c r="AO32" i="4"/>
  <c r="D42" i="5"/>
  <c r="AO30" i="4"/>
  <c r="D41" i="5"/>
  <c r="AO28" i="4"/>
  <c r="D40" i="5"/>
  <c r="AO26" i="4"/>
  <c r="D39" i="5"/>
  <c r="AO24" i="4"/>
  <c r="D38" i="5"/>
  <c r="AO22" i="4"/>
  <c r="D37" i="5"/>
  <c r="AO20" i="4"/>
  <c r="D36" i="5"/>
  <c r="AO18" i="4"/>
  <c r="D35" i="5"/>
  <c r="AO16" i="4"/>
  <c r="D34" i="5"/>
  <c r="AO14" i="4"/>
  <c r="D33" i="5"/>
  <c r="AO12" i="4"/>
  <c r="Q32" i="5"/>
  <c r="O32" i="5"/>
  <c r="M32" i="5"/>
  <c r="I32" i="5"/>
  <c r="E32" i="5"/>
  <c r="P32" i="5"/>
  <c r="L32" i="5"/>
  <c r="N32" i="5"/>
  <c r="F32" i="5"/>
  <c r="Q31" i="5"/>
  <c r="O31" i="5"/>
  <c r="M31" i="5"/>
  <c r="I31" i="5"/>
  <c r="E31" i="5"/>
  <c r="N31" i="5"/>
  <c r="F31" i="5"/>
  <c r="P31" i="5"/>
  <c r="L31" i="5"/>
  <c r="K45" i="2"/>
  <c r="I45" i="2"/>
  <c r="Q11" i="5" l="1"/>
  <c r="O11" i="5"/>
  <c r="M11" i="5"/>
  <c r="I11" i="5"/>
  <c r="E11" i="5"/>
  <c r="N11" i="5"/>
  <c r="F11" i="5"/>
  <c r="L11" i="5"/>
  <c r="Q12" i="5"/>
  <c r="O12" i="5"/>
  <c r="M12" i="5"/>
  <c r="I12" i="5"/>
  <c r="E12" i="5"/>
  <c r="P12" i="5"/>
  <c r="L12" i="5"/>
  <c r="N12" i="5"/>
  <c r="F12" i="5"/>
  <c r="F28" i="5" s="1"/>
  <c r="Q13" i="5"/>
  <c r="O13" i="5"/>
  <c r="M13" i="5"/>
  <c r="I13" i="5"/>
  <c r="E13" i="5"/>
  <c r="N13" i="5"/>
  <c r="F13" i="5"/>
  <c r="P13" i="5"/>
  <c r="L13" i="5"/>
  <c r="Q14" i="5"/>
  <c r="O14" i="5"/>
  <c r="M14" i="5"/>
  <c r="I14" i="5"/>
  <c r="E14" i="5"/>
  <c r="P14" i="5"/>
  <c r="L14" i="5"/>
  <c r="N14" i="5"/>
  <c r="F14" i="5"/>
  <c r="Q15" i="5"/>
  <c r="O15" i="5"/>
  <c r="M15" i="5"/>
  <c r="I15" i="5"/>
  <c r="E15" i="5"/>
  <c r="N15" i="5"/>
  <c r="F15" i="5"/>
  <c r="P15" i="5"/>
  <c r="L15" i="5"/>
  <c r="Q16" i="5"/>
  <c r="O16" i="5"/>
  <c r="M16" i="5"/>
  <c r="I16" i="5"/>
  <c r="E16" i="5"/>
  <c r="P16" i="5"/>
  <c r="L16" i="5"/>
  <c r="N16" i="5"/>
  <c r="F16" i="5"/>
  <c r="Q17" i="5"/>
  <c r="O17" i="5"/>
  <c r="M17" i="5"/>
  <c r="I17" i="5"/>
  <c r="E17" i="5"/>
  <c r="N17" i="5"/>
  <c r="F17" i="5"/>
  <c r="P17" i="5"/>
  <c r="L17" i="5"/>
  <c r="P18" i="5"/>
  <c r="N18" i="5"/>
  <c r="L18" i="5"/>
  <c r="F18" i="5"/>
  <c r="O18" i="5"/>
  <c r="I18" i="5"/>
  <c r="Q18" i="5"/>
  <c r="M18" i="5"/>
  <c r="E18" i="5"/>
  <c r="P19" i="5"/>
  <c r="N19" i="5"/>
  <c r="L19" i="5"/>
  <c r="F19" i="5"/>
  <c r="Q19" i="5"/>
  <c r="M19" i="5"/>
  <c r="E19" i="5"/>
  <c r="O19" i="5"/>
  <c r="I19" i="5"/>
  <c r="P20" i="5"/>
  <c r="N20" i="5"/>
  <c r="L20" i="5"/>
  <c r="F20" i="5"/>
  <c r="O20" i="5"/>
  <c r="I20" i="5"/>
  <c r="Q20" i="5"/>
  <c r="M20" i="5"/>
  <c r="E20" i="5"/>
  <c r="P21" i="5"/>
  <c r="N21" i="5"/>
  <c r="L21" i="5"/>
  <c r="F21" i="5"/>
  <c r="Q21" i="5"/>
  <c r="M21" i="5"/>
  <c r="E21" i="5"/>
  <c r="O21" i="5"/>
  <c r="I21" i="5"/>
  <c r="P22" i="5"/>
  <c r="N22" i="5"/>
  <c r="L22" i="5"/>
  <c r="F22" i="5"/>
  <c r="O22" i="5"/>
  <c r="I22" i="5"/>
  <c r="Q22" i="5"/>
  <c r="M22" i="5"/>
  <c r="E22" i="5"/>
  <c r="Q23" i="5"/>
  <c r="O23" i="5"/>
  <c r="M23" i="5"/>
  <c r="I23" i="5"/>
  <c r="E23" i="5"/>
  <c r="P23" i="5"/>
  <c r="L23" i="5"/>
  <c r="N23" i="5"/>
  <c r="F23" i="5"/>
  <c r="Q24" i="5"/>
  <c r="O24" i="5"/>
  <c r="M24" i="5"/>
  <c r="I24" i="5"/>
  <c r="E24" i="5"/>
  <c r="N24" i="5"/>
  <c r="F24" i="5"/>
  <c r="P24" i="5"/>
  <c r="L24" i="5"/>
  <c r="Q25" i="5"/>
  <c r="O25" i="5"/>
  <c r="M25" i="5"/>
  <c r="I25" i="5"/>
  <c r="E25" i="5"/>
  <c r="P25" i="5"/>
  <c r="L25" i="5"/>
  <c r="N25" i="5"/>
  <c r="F25" i="5"/>
  <c r="Q26" i="5"/>
  <c r="O26" i="5"/>
  <c r="M26" i="5"/>
  <c r="I26" i="5"/>
  <c r="E26" i="5"/>
  <c r="N26" i="5"/>
  <c r="F26" i="5"/>
  <c r="P26" i="5"/>
  <c r="L26" i="5"/>
  <c r="Q33" i="5"/>
  <c r="O33" i="5"/>
  <c r="M33" i="5"/>
  <c r="I33" i="5"/>
  <c r="E33" i="5"/>
  <c r="N33" i="5"/>
  <c r="F33" i="5"/>
  <c r="P33" i="5"/>
  <c r="L33" i="5"/>
  <c r="Q34" i="5"/>
  <c r="O34" i="5"/>
  <c r="M34" i="5"/>
  <c r="I34" i="5"/>
  <c r="E34" i="5"/>
  <c r="P34" i="5"/>
  <c r="L34" i="5"/>
  <c r="N34" i="5"/>
  <c r="F34" i="5"/>
  <c r="P35" i="5"/>
  <c r="N35" i="5"/>
  <c r="L35" i="5"/>
  <c r="O35" i="5"/>
  <c r="I35" i="5"/>
  <c r="E35" i="5"/>
  <c r="Q35" i="5"/>
  <c r="F35" i="5"/>
  <c r="M35" i="5"/>
  <c r="P36" i="5"/>
  <c r="N36" i="5"/>
  <c r="L36" i="5"/>
  <c r="F36" i="5"/>
  <c r="Q36" i="5"/>
  <c r="M36" i="5"/>
  <c r="E36" i="5"/>
  <c r="O36" i="5"/>
  <c r="I36" i="5"/>
  <c r="P37" i="5"/>
  <c r="N37" i="5"/>
  <c r="L37" i="5"/>
  <c r="F37" i="5"/>
  <c r="O37" i="5"/>
  <c r="I37" i="5"/>
  <c r="M37" i="5"/>
  <c r="Q37" i="5"/>
  <c r="E37" i="5"/>
  <c r="Q38" i="5"/>
  <c r="O38" i="5"/>
  <c r="M38" i="5"/>
  <c r="I38" i="5"/>
  <c r="E38" i="5"/>
  <c r="P38" i="5"/>
  <c r="L38" i="5"/>
  <c r="F38" i="5"/>
  <c r="N38" i="5"/>
  <c r="Q39" i="5"/>
  <c r="O39" i="5"/>
  <c r="M39" i="5"/>
  <c r="I39" i="5"/>
  <c r="E39" i="5"/>
  <c r="N39" i="5"/>
  <c r="F39" i="5"/>
  <c r="P39" i="5"/>
  <c r="L39" i="5"/>
  <c r="Q40" i="5"/>
  <c r="O40" i="5"/>
  <c r="M40" i="5"/>
  <c r="I40" i="5"/>
  <c r="E40" i="5"/>
  <c r="P40" i="5"/>
  <c r="L40" i="5"/>
  <c r="N40" i="5"/>
  <c r="F40" i="5"/>
  <c r="Q41" i="5"/>
  <c r="O41" i="5"/>
  <c r="M41" i="5"/>
  <c r="I41" i="5"/>
  <c r="E41" i="5"/>
  <c r="N41" i="5"/>
  <c r="F41" i="5"/>
  <c r="L41" i="5"/>
  <c r="P41" i="5"/>
  <c r="Q42" i="5"/>
  <c r="O42" i="5"/>
  <c r="M42" i="5"/>
  <c r="I42" i="5"/>
  <c r="E42" i="5"/>
  <c r="P42" i="5"/>
  <c r="L42" i="5"/>
  <c r="F42" i="5"/>
  <c r="N42" i="5"/>
  <c r="Q43" i="5"/>
  <c r="O43" i="5"/>
  <c r="M43" i="5"/>
  <c r="I43" i="5"/>
  <c r="E43" i="5"/>
  <c r="N43" i="5"/>
  <c r="F43" i="5"/>
  <c r="P43" i="5"/>
  <c r="L43" i="5"/>
  <c r="Q44" i="5"/>
  <c r="O44" i="5"/>
  <c r="M44" i="5"/>
  <c r="I44" i="5"/>
  <c r="E44" i="5"/>
  <c r="P44" i="5"/>
  <c r="L44" i="5"/>
  <c r="N44" i="5"/>
  <c r="F44" i="5"/>
  <c r="Q45" i="5"/>
  <c r="O45" i="5"/>
  <c r="M45" i="5"/>
  <c r="I45" i="5"/>
  <c r="E45" i="5"/>
  <c r="N45" i="5"/>
  <c r="F45" i="5"/>
  <c r="L45" i="5"/>
  <c r="P45" i="5"/>
  <c r="P46" i="5"/>
  <c r="N46" i="5"/>
  <c r="L46" i="5"/>
  <c r="F46" i="5"/>
  <c r="O46" i="5"/>
  <c r="I46" i="5"/>
  <c r="Q46" i="5"/>
  <c r="E46" i="5"/>
  <c r="M46" i="5"/>
  <c r="P47" i="5"/>
  <c r="N47" i="5"/>
  <c r="L47" i="5"/>
  <c r="F47" i="5"/>
  <c r="Q47" i="5"/>
  <c r="M47" i="5"/>
  <c r="E47" i="5"/>
  <c r="O47" i="5"/>
  <c r="I47" i="5"/>
  <c r="P48" i="5"/>
  <c r="N48" i="5"/>
  <c r="L48" i="5"/>
  <c r="F48" i="5"/>
  <c r="O48" i="5"/>
  <c r="I48" i="5"/>
  <c r="M48" i="5"/>
  <c r="Q48" i="5"/>
  <c r="E48" i="5"/>
  <c r="N9" i="5"/>
  <c r="N28" i="5" s="1"/>
  <c r="N30" i="5" s="1"/>
  <c r="L9" i="5"/>
  <c r="Q9" i="5"/>
  <c r="M9" i="5"/>
  <c r="E9" i="5"/>
  <c r="O9" i="5"/>
  <c r="I9" i="5"/>
  <c r="O28" i="5" l="1"/>
  <c r="O30" i="5" s="1"/>
  <c r="M28" i="5"/>
  <c r="M30" i="5" s="1"/>
  <c r="P50" i="5"/>
  <c r="P52" i="5" s="1"/>
  <c r="N50" i="5"/>
  <c r="N52" i="5" s="1"/>
  <c r="I50" i="5"/>
  <c r="Y17" i="5" s="1"/>
  <c r="O50" i="5"/>
  <c r="O52" i="5" s="1"/>
  <c r="I28" i="5"/>
  <c r="K30" i="5" s="1"/>
  <c r="E28" i="5"/>
  <c r="E30" i="5" s="1"/>
  <c r="Q28" i="5"/>
  <c r="Q30" i="5" s="1"/>
  <c r="L28" i="5"/>
  <c r="L30" i="5" s="1"/>
  <c r="P28" i="5"/>
  <c r="P30" i="5" s="1"/>
  <c r="L50" i="5"/>
  <c r="L52" i="5" s="1"/>
  <c r="F50" i="5"/>
  <c r="H52" i="5" s="1"/>
  <c r="E50" i="5"/>
  <c r="E52" i="5" s="1"/>
  <c r="M50" i="5"/>
  <c r="M52" i="5" s="1"/>
  <c r="Q50" i="5"/>
  <c r="Q52" i="5" s="1"/>
  <c r="K52" i="5"/>
  <c r="I52" i="5"/>
  <c r="F52" i="5"/>
  <c r="H30" i="5"/>
  <c r="F30" i="5"/>
  <c r="I30" i="5" l="1"/>
  <c r="Y10" i="5"/>
  <c r="Y29" i="5"/>
  <c r="Y22" i="5"/>
  <c r="Y37" i="5" s="1"/>
  <c r="Y45" i="5"/>
</calcChain>
</file>

<file path=xl/sharedStrings.xml><?xml version="1.0" encoding="utf-8"?>
<sst xmlns="http://schemas.openxmlformats.org/spreadsheetml/2006/main" count="680" uniqueCount="210">
  <si>
    <t>様式例　２－２（参考）</t>
  </si>
  <si>
    <t>検印</t>
  </si>
  <si>
    <t>担当者印</t>
  </si>
  <si>
    <r>
      <rPr>
        <sz val="14"/>
        <rFont val="ＭＳ 明朝"/>
        <family val="1"/>
        <charset val="128"/>
      </rPr>
      <t>　　　　　　　　　　　保育所における給与栄養目標量（幼児用）      　</t>
    </r>
    <r>
      <rPr>
        <u/>
        <sz val="14"/>
        <rFont val="ＭＳ 明朝"/>
        <family val="1"/>
        <charset val="128"/>
      </rPr>
      <t>　　　年　　　月</t>
    </r>
    <r>
      <rPr>
        <sz val="14"/>
        <rFont val="ＭＳ 明朝"/>
        <family val="1"/>
        <charset val="128"/>
      </rPr>
      <t>　　　</t>
    </r>
  </si>
  <si>
    <t>エネルギー</t>
  </si>
  <si>
    <t>たんぱく質</t>
  </si>
  <si>
    <t>脂質</t>
  </si>
  <si>
    <t>カルシウム</t>
  </si>
  <si>
    <t>鉄</t>
  </si>
  <si>
    <t>ビタミンＡ</t>
  </si>
  <si>
    <t>ビタミンＣ</t>
  </si>
  <si>
    <t xml:space="preserve">(kcal) </t>
  </si>
  <si>
    <t xml:space="preserve">(g) </t>
  </si>
  <si>
    <t xml:space="preserve">(mg) </t>
  </si>
  <si>
    <t xml:space="preserve">１～２歳児の１日当たり
食事摂取基準(1) </t>
  </si>
  <si>
    <t>～</t>
  </si>
  <si>
    <t>昼食＋おやつの比率(2)</t>
  </si>
  <si>
    <t>＊持参する米飯の量（ｇ）を右表下の色付きの部分（水色）に入力してください</t>
  </si>
  <si>
    <t xml:space="preserve">　 </t>
  </si>
  <si>
    <t xml:space="preserve">３～５歳児の１日当たり
食事摂取基準(1) </t>
  </si>
  <si>
    <t>栄養素</t>
  </si>
  <si>
    <t>脂肪　　　　（脂　質）</t>
  </si>
  <si>
    <t>ビタミンA</t>
  </si>
  <si>
    <t>ビタミンC</t>
  </si>
  <si>
    <t>食品群</t>
  </si>
  <si>
    <t>kcal</t>
  </si>
  <si>
    <t>ｇ</t>
  </si>
  <si>
    <t>mg</t>
  </si>
  <si>
    <t>穀類</t>
  </si>
  <si>
    <t>白ご飯</t>
  </si>
  <si>
    <t xml:space="preserve">副食とおやつの給与栄養目標量[(3)-(4)] </t>
  </si>
  <si>
    <t>←各施設で設定し、直接入力</t>
  </si>
  <si>
    <t>注）</t>
  </si>
  <si>
    <t>g</t>
  </si>
  <si>
    <t>２　脂質は、エネルギーの２０～３０％を目安とする。</t>
  </si>
  <si>
    <t>様式例３</t>
  </si>
  <si>
    <t>＊色付きのセルに入力してください</t>
  </si>
  <si>
    <t>食　　品　　構　　成　　表</t>
  </si>
  <si>
    <t>　　年　 月 分</t>
  </si>
  <si>
    <t>１～２歳児</t>
  </si>
  <si>
    <t>３～５歳児</t>
  </si>
  <si>
    <t>食品群別荷重平均成分表</t>
  </si>
  <si>
    <t>数量</t>
  </si>
  <si>
    <t>脂肪　　        　（脂質）</t>
  </si>
  <si>
    <t>ビタミン</t>
  </si>
  <si>
    <t>脂肪　　　　（脂質）</t>
  </si>
  <si>
    <t>Ａ</t>
  </si>
  <si>
    <r>
      <rPr>
        <sz val="10.5"/>
        <rFont val="ＭＳ ゴシック"/>
        <family val="3"/>
        <charset val="128"/>
      </rPr>
      <t>Ｂ</t>
    </r>
    <r>
      <rPr>
        <vertAlign val="subscript"/>
        <sz val="10.5"/>
        <rFont val="ＭＳ ゴシック"/>
        <family val="3"/>
        <charset val="128"/>
      </rPr>
      <t>１</t>
    </r>
  </si>
  <si>
    <r>
      <rPr>
        <sz val="10.5"/>
        <rFont val="ＭＳ ゴシック"/>
        <family val="3"/>
        <charset val="128"/>
      </rPr>
      <t>Ｂ</t>
    </r>
    <r>
      <rPr>
        <vertAlign val="subscript"/>
        <sz val="10.5"/>
        <rFont val="ＭＳ ゴシック"/>
        <family val="3"/>
        <charset val="128"/>
      </rPr>
      <t>2</t>
    </r>
  </si>
  <si>
    <t>Ｃ</t>
  </si>
  <si>
    <t>(ｇ)</t>
  </si>
  <si>
    <t>(kcal）</t>
  </si>
  <si>
    <t>(mg)</t>
  </si>
  <si>
    <t>穀　　類</t>
  </si>
  <si>
    <t>米</t>
  </si>
  <si>
    <t>〃</t>
  </si>
  <si>
    <t>パン</t>
  </si>
  <si>
    <t>その他の穀類</t>
  </si>
  <si>
    <t>いも類</t>
  </si>
  <si>
    <t>砂糖類</t>
  </si>
  <si>
    <t>油脂類</t>
  </si>
  <si>
    <t>豆類</t>
  </si>
  <si>
    <t>果実類</t>
  </si>
  <si>
    <t>緑黄色野菜</t>
  </si>
  <si>
    <t>その他の野菜</t>
  </si>
  <si>
    <t>魚介類</t>
  </si>
  <si>
    <t>肉類</t>
  </si>
  <si>
    <t>卵類</t>
  </si>
  <si>
    <t>乳類</t>
  </si>
  <si>
    <t>牛乳</t>
  </si>
  <si>
    <t>スキムミルク</t>
  </si>
  <si>
    <t>その他の乳製品</t>
  </si>
  <si>
    <t>海藻類</t>
  </si>
  <si>
    <t>菓子類</t>
  </si>
  <si>
    <t>嗜好飲料</t>
  </si>
  <si>
    <t>乳　　類</t>
  </si>
  <si>
    <t>その他乳製品</t>
  </si>
  <si>
    <t>（基礎食品構成）計①</t>
  </si>
  <si>
    <t>①</t>
  </si>
  <si>
    <t>（食品構成増減分）計②</t>
  </si>
  <si>
    <t>②</t>
  </si>
  <si>
    <t>食品構成栄養量①＋②</t>
  </si>
  <si>
    <t>①＋②</t>
  </si>
  <si>
    <t>保育所における給与栄養目標量</t>
  </si>
  <si>
    <t>目標量</t>
  </si>
  <si>
    <t>充足率</t>
  </si>
  <si>
    <t>合計</t>
  </si>
  <si>
    <t>様式例６－１</t>
  </si>
  <si>
    <t>給　食　内　容　検　討　表　（その１）</t>
  </si>
  <si>
    <t>（　　　　　　　　　　　　　　）月分</t>
  </si>
  <si>
    <t>給食日数</t>
  </si>
  <si>
    <t>平日</t>
  </si>
  <si>
    <t>日・その他</t>
  </si>
  <si>
    <t>日</t>
  </si>
  <si>
    <t xml:space="preserve">
食品群別</t>
  </si>
  <si>
    <t>　　　　　　　 　    　日
 区　　        曜
　　 　　     分　　　 日</t>
  </si>
  <si>
    <t>平日計</t>
  </si>
  <si>
    <t>１人１日当
平均給与量
（平日）㋐</t>
  </si>
  <si>
    <t>各保育所
の食品
構成量</t>
  </si>
  <si>
    <t>充足率
　　  ％</t>
  </si>
  <si>
    <t>穀  類</t>
  </si>
  <si>
    <t>米
　　　 ｇ</t>
  </si>
  <si>
    <t>３歳未満児</t>
  </si>
  <si>
    <t>３歳以上児</t>
  </si>
  <si>
    <t>パ　　　 ン
　　　 ｇ</t>
  </si>
  <si>
    <t>未満児</t>
  </si>
  <si>
    <t>以上児</t>
  </si>
  <si>
    <t>そ の 他 の
穀　　   類
       ｇ</t>
  </si>
  <si>
    <t>緑黄色
野菜</t>
  </si>
  <si>
    <t>その他の
野菜</t>
  </si>
  <si>
    <t>乳  類</t>
  </si>
  <si>
    <t>牛　　   乳
 ｇ</t>
  </si>
  <si>
    <t>ス  キ  ム
ミ  ル  ク
         ｇ</t>
  </si>
  <si>
    <t>そ の 他 の
乳  製  品
      ｇ</t>
  </si>
  <si>
    <t>※　平日：月曜日～土曜日</t>
  </si>
  <si>
    <t>※　平日の給食と著しく異なる場合は、合計・平均には算入せず、網掛けの列(水色の部分）に記入。</t>
  </si>
  <si>
    <t>給　食　内　容　検　討　表　（その２）</t>
  </si>
  <si>
    <t>様式例６－２</t>
  </si>
  <si>
    <t>様式例６－３</t>
  </si>
  <si>
    <t>（</t>
  </si>
  <si>
    <t>）月分</t>
  </si>
  <si>
    <t>区分</t>
  </si>
  <si>
    <t>㋐１人１日　</t>
  </si>
  <si>
    <t>脂肪（脂質）</t>
  </si>
  <si>
    <t>ビタミンＢ1</t>
  </si>
  <si>
    <t>ビタミンＢ2</t>
  </si>
  <si>
    <t>区
分</t>
  </si>
  <si>
    <t>年　齢
区　分</t>
  </si>
  <si>
    <t>算　　　　　出　　　　　式</t>
  </si>
  <si>
    <t>栄養比率
（目標値）</t>
  </si>
  <si>
    <t>当たり</t>
  </si>
  <si>
    <t>平均給与量</t>
  </si>
  <si>
    <t>ｍｇ</t>
  </si>
  <si>
    <t>　　　　ｇ</t>
  </si>
  <si>
    <t>脂肪エネルギー比</t>
  </si>
  <si>
    <t>三　歳
未満児</t>
  </si>
  <si>
    <t>　 Ｃ × ９</t>
  </si>
  <si>
    <t>×100</t>
  </si>
  <si>
    <t>(20～30％)</t>
  </si>
  <si>
    <t>三　　歳　　未　　満　　児</t>
  </si>
  <si>
    <t>　　　Ａ</t>
  </si>
  <si>
    <t>①　　％</t>
  </si>
  <si>
    <t>三　歳
以上児</t>
  </si>
  <si>
    <t>（Ｃ'＋</t>
  </si>
  <si>
    <t xml:space="preserve">  持参する</t>
  </si>
  <si>
    <t>）×９</t>
  </si>
  <si>
    <t>主食の脂肪（脂質）</t>
  </si>
  <si>
    <t>Ａ'＋</t>
  </si>
  <si>
    <t>持参する主食の</t>
  </si>
  <si>
    <t>芋類</t>
  </si>
  <si>
    <t xml:space="preserve">①'   ％ </t>
  </si>
  <si>
    <t>たんぱく質エネルギー比</t>
  </si>
  <si>
    <t>　　 B×４</t>
  </si>
  <si>
    <t>②　　％</t>
  </si>
  <si>
    <t>（B'＋</t>
  </si>
  <si>
    <t>）×４</t>
  </si>
  <si>
    <t>主食のたんぱく質</t>
  </si>
  <si>
    <t>1人1日栄養給与量</t>
  </si>
  <si>
    <t>栄養給与目標値</t>
  </si>
  <si>
    <t>充足率（％）</t>
  </si>
  <si>
    <t>三　　歳　　以　　上　　児</t>
  </si>
  <si>
    <t>②'　　％</t>
  </si>
  <si>
    <t>※炭水化物エネルギー比</t>
  </si>
  <si>
    <t>三　歳
未満児</t>
  </si>
  <si>
    <t>①　＋　②　</t>
  </si>
  <si>
    <t>（脂肪エネルギー比＋たんぱく質エネルギー比）</t>
  </si>
  <si>
    <t>＋</t>
  </si>
  <si>
    <t>％</t>
  </si>
  <si>
    <t>①'　＋　②'　</t>
  </si>
  <si>
    <t>※　炭水化物エネルギー比は、本来「１００－（脂肪エネルギー費+たんぱく質
    エネルギー比）」で算出するものであるが、計算を簡素化するため、「脂肪
    エネルギー比＋たんぱく質エネルギー比」の値で確認することとした。</t>
  </si>
  <si>
    <t xml:space="preserve">(μgRAE) </t>
    <phoneticPr fontId="29"/>
  </si>
  <si>
    <t xml:space="preserve">(μgRAE) </t>
    <phoneticPr fontId="29"/>
  </si>
  <si>
    <r>
      <t>ビタミンＢ</t>
    </r>
    <r>
      <rPr>
        <vertAlign val="subscript"/>
        <sz val="11"/>
        <rFont val="ＭＳ 明朝"/>
        <family val="1"/>
        <charset val="128"/>
      </rPr>
      <t>１</t>
    </r>
    <phoneticPr fontId="29"/>
  </si>
  <si>
    <r>
      <t>ビタミンＢ</t>
    </r>
    <r>
      <rPr>
        <vertAlign val="subscript"/>
        <sz val="11"/>
        <rFont val="ＭＳ 明朝"/>
        <family val="1"/>
        <charset val="128"/>
      </rPr>
      <t>２</t>
    </r>
    <phoneticPr fontId="29"/>
  </si>
  <si>
    <t>μｇRAE</t>
    <phoneticPr fontId="29"/>
  </si>
  <si>
    <r>
      <t>ビタミンB</t>
    </r>
    <r>
      <rPr>
        <vertAlign val="subscript"/>
        <sz val="10.5"/>
        <rFont val="ＭＳ ゴシック"/>
        <family val="3"/>
        <charset val="128"/>
      </rPr>
      <t>1</t>
    </r>
    <phoneticPr fontId="29"/>
  </si>
  <si>
    <r>
      <t>ビタミンB</t>
    </r>
    <r>
      <rPr>
        <vertAlign val="subscript"/>
        <sz val="10.5"/>
        <rFont val="ＭＳ ゴシック"/>
        <family val="3"/>
        <charset val="128"/>
      </rPr>
      <t>2</t>
    </r>
    <phoneticPr fontId="29"/>
  </si>
  <si>
    <t>１　たんぱく質は、エネルギーの１３～２０％を目安とする。</t>
    <phoneticPr fontId="29"/>
  </si>
  <si>
    <r>
      <t>(</t>
    </r>
    <r>
      <rPr>
        <sz val="9"/>
        <rFont val="ＭＳ 明朝"/>
        <family val="1"/>
        <charset val="128"/>
      </rPr>
      <t>μ</t>
    </r>
    <r>
      <rPr>
        <sz val="10.5"/>
        <rFont val="ＭＳ 明朝"/>
        <family val="1"/>
        <charset val="128"/>
      </rPr>
      <t>gRAE)</t>
    </r>
    <phoneticPr fontId="29"/>
  </si>
  <si>
    <r>
      <t>Ｂ</t>
    </r>
    <r>
      <rPr>
        <vertAlign val="subscript"/>
        <sz val="10.5"/>
        <rFont val="ＭＳ Ｐ明朝"/>
        <family val="1"/>
        <charset val="128"/>
      </rPr>
      <t>1</t>
    </r>
    <phoneticPr fontId="29"/>
  </si>
  <si>
    <r>
      <t>Ｂ</t>
    </r>
    <r>
      <rPr>
        <vertAlign val="subscript"/>
        <sz val="10.5"/>
        <rFont val="ＭＳ Ｐ明朝"/>
        <family val="1"/>
        <charset val="128"/>
      </rPr>
      <t>2</t>
    </r>
    <phoneticPr fontId="29"/>
  </si>
  <si>
    <t>μｇRAE</t>
    <phoneticPr fontId="29"/>
  </si>
  <si>
    <t>表１１</t>
    <phoneticPr fontId="29"/>
  </si>
  <si>
    <t>μｇRAE</t>
    <phoneticPr fontId="29"/>
  </si>
  <si>
    <t>スキムミルク</t>
    <phoneticPr fontId="29"/>
  </si>
  <si>
    <t>保育所における
給与目標</t>
    <phoneticPr fontId="29"/>
  </si>
  <si>
    <t>スキムミルク</t>
    <phoneticPr fontId="29"/>
  </si>
  <si>
    <t>脂質</t>
    <rPh sb="0" eb="2">
      <t>シシツ</t>
    </rPh>
    <phoneticPr fontId="29"/>
  </si>
  <si>
    <r>
      <rPr>
        <sz val="10.5"/>
        <rFont val="ＭＳ Ｐ明朝"/>
        <family val="1"/>
        <charset val="128"/>
      </rPr>
      <t>Ｂ</t>
    </r>
    <r>
      <rPr>
        <vertAlign val="subscript"/>
        <sz val="10.5"/>
        <rFont val="ＭＳ Ｐ明朝"/>
        <family val="1"/>
        <charset val="128"/>
      </rPr>
      <t>１</t>
    </r>
  </si>
  <si>
    <r>
      <rPr>
        <sz val="10.5"/>
        <rFont val="ＭＳ Ｐ明朝"/>
        <family val="1"/>
        <charset val="128"/>
      </rPr>
      <t>Ｂ</t>
    </r>
    <r>
      <rPr>
        <vertAlign val="subscript"/>
        <sz val="10.5"/>
        <rFont val="ＭＳ Ｐ明朝"/>
        <family val="1"/>
        <charset val="128"/>
      </rPr>
      <t>2</t>
    </r>
  </si>
  <si>
    <r>
      <t>Ｂ</t>
    </r>
    <r>
      <rPr>
        <vertAlign val="subscript"/>
        <sz val="8"/>
        <rFont val="ＭＳ Ｐ明朝"/>
        <family val="1"/>
        <charset val="128"/>
      </rPr>
      <t>１</t>
    </r>
    <phoneticPr fontId="29"/>
  </si>
  <si>
    <r>
      <t>Ｂ</t>
    </r>
    <r>
      <rPr>
        <vertAlign val="subscript"/>
        <sz val="8"/>
        <rFont val="ＭＳ Ｐ明朝"/>
        <family val="1"/>
        <charset val="128"/>
      </rPr>
      <t>2</t>
    </r>
    <phoneticPr fontId="29"/>
  </si>
  <si>
    <r>
      <t>Ｂ</t>
    </r>
    <r>
      <rPr>
        <vertAlign val="subscript"/>
        <sz val="8"/>
        <rFont val="ＭＳ Ｐ明朝"/>
        <family val="1"/>
        <charset val="128"/>
      </rPr>
      <t>１</t>
    </r>
    <phoneticPr fontId="29"/>
  </si>
  <si>
    <r>
      <t>Ｂ</t>
    </r>
    <r>
      <rPr>
        <vertAlign val="subscript"/>
        <sz val="8"/>
        <rFont val="ＭＳ Ｐ明朝"/>
        <family val="1"/>
        <charset val="128"/>
      </rPr>
      <t>2</t>
    </r>
    <phoneticPr fontId="29"/>
  </si>
  <si>
    <t>μｇRＡE</t>
    <phoneticPr fontId="29"/>
  </si>
  <si>
    <t>数　　量</t>
    <phoneticPr fontId="29"/>
  </si>
  <si>
    <t>　　　月分</t>
    <phoneticPr fontId="29"/>
  </si>
  <si>
    <t>(13～20％)</t>
    <phoneticPr fontId="29"/>
  </si>
  <si>
    <t>(35～50％)</t>
    <phoneticPr fontId="29"/>
  </si>
  <si>
    <t>(35～50％)</t>
    <phoneticPr fontId="29"/>
  </si>
  <si>
    <t>表１１</t>
    <rPh sb="0" eb="1">
      <t>ヒョウ</t>
    </rPh>
    <phoneticPr fontId="29"/>
  </si>
  <si>
    <t>ビタミン</t>
    <phoneticPr fontId="29"/>
  </si>
  <si>
    <t>μgRAE</t>
    <phoneticPr fontId="29"/>
  </si>
  <si>
    <t>（１）１～２歳児の給与栄養目標量</t>
    <phoneticPr fontId="29"/>
  </si>
  <si>
    <t>（２）３～５歳児の給与栄養目標量</t>
    <phoneticPr fontId="29"/>
  </si>
  <si>
    <t>＊主食の量（白ご飯として）</t>
    <phoneticPr fontId="29"/>
  </si>
  <si>
    <t xml:space="preserve">保育所における給与栄養目標量 </t>
    <phoneticPr fontId="29"/>
  </si>
  <si>
    <t xml:space="preserve">保育所における給与栄養目標量[(1)×(2)] </t>
    <rPh sb="0" eb="2">
      <t>ホイク</t>
    </rPh>
    <rPh sb="2" eb="3">
      <t>ショ</t>
    </rPh>
    <phoneticPr fontId="29"/>
  </si>
  <si>
    <t>給与栄養目標量[(1)×(2)]  (3)</t>
    <rPh sb="0" eb="2">
      <t>キュウヨ</t>
    </rPh>
    <rPh sb="4" eb="6">
      <t>モクヒョウ</t>
    </rPh>
    <phoneticPr fontId="29"/>
  </si>
  <si>
    <r>
      <t>米飯</t>
    </r>
    <r>
      <rPr>
        <u/>
        <sz val="11"/>
        <rFont val="ＭＳ 明朝"/>
        <family val="1"/>
        <charset val="128"/>
      </rPr>
      <t>　　　　</t>
    </r>
    <r>
      <rPr>
        <vertAlign val="superscript"/>
        <sz val="11"/>
        <color rgb="FFFF0000"/>
        <rFont val="ＭＳ 明朝"/>
        <family val="1"/>
        <charset val="128"/>
      </rPr>
      <t>＊</t>
    </r>
    <r>
      <rPr>
        <sz val="11"/>
        <rFont val="ＭＳ 明朝"/>
        <family val="1"/>
        <charset val="128"/>
      </rPr>
      <t xml:space="preserve">ｇ摂取する時の
栄養量(4) </t>
    </r>
    <rPh sb="8" eb="10">
      <t>セッシュ</t>
    </rPh>
    <rPh sb="12" eb="13">
      <t>トキ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</si>
</sst>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_);[Red]\(0\)"/>
    <numFmt numFmtId="178" formatCode="0.0_);[Red]\(0.0\)"/>
    <numFmt numFmtId="179" formatCode="0_ "/>
    <numFmt numFmtId="180" formatCode="0.0_ "/>
    <numFmt numFmtId="181" formatCode="0.00_);[Red]\(0.00\)"/>
    <numFmt numFmtId="182" formatCode="0.00;_谀"/>
    <numFmt numFmtId="183" formatCode="yyyy/m"/>
    <numFmt numFmtId="184" formatCode="aaa"/>
    <numFmt numFmtId="185" formatCode="0.0"/>
  </numFmts>
  <fonts count="40" x14ac:knownFonts="1"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vertAlign val="superscript"/>
      <sz val="11"/>
      <color rgb="FFFF0000"/>
      <name val="ＭＳ 明朝"/>
      <family val="1"/>
      <charset val="128"/>
    </font>
    <font>
      <sz val="10.5"/>
      <color rgb="FFFF000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vertAlign val="subscript"/>
      <sz val="10.5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sz val="9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vertAlign val="subscript"/>
      <sz val="11"/>
      <name val="ＭＳ 明朝"/>
      <family val="1"/>
      <charset val="128"/>
    </font>
    <font>
      <vertAlign val="subscript"/>
      <sz val="10.5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8CBAD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F8CBAD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Border="1" applyAlignment="1" applyProtection="1">
      <alignment horizontal="center" vertical="center" wrapText="1"/>
      <protection locked="0"/>
    </xf>
    <xf numFmtId="177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177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distributed" textRotation="255" wrapText="1"/>
    </xf>
    <xf numFmtId="0" fontId="6" fillId="0" borderId="9" xfId="0" applyFont="1" applyBorder="1" applyAlignment="1">
      <alignment horizontal="center" vertical="center" wrapText="1"/>
    </xf>
    <xf numFmtId="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0" xfId="0" applyBorder="1">
      <alignment vertical="center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9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179" fontId="6" fillId="0" borderId="17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9" fillId="0" borderId="6" xfId="0" applyNumberFormat="1" applyFont="1" applyBorder="1" applyAlignment="1">
      <alignment horizontal="distributed" vertical="center"/>
    </xf>
    <xf numFmtId="179" fontId="9" fillId="0" borderId="6" xfId="0" applyNumberFormat="1" applyFont="1" applyBorder="1">
      <alignment vertical="center"/>
    </xf>
    <xf numFmtId="179" fontId="9" fillId="0" borderId="1" xfId="0" applyNumberFormat="1" applyFont="1" applyBorder="1">
      <alignment vertical="center"/>
    </xf>
    <xf numFmtId="179" fontId="0" fillId="0" borderId="0" xfId="0" applyNumberFormat="1" applyBorder="1">
      <alignment vertical="center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>
      <alignment vertical="center"/>
    </xf>
    <xf numFmtId="0" fontId="0" fillId="0" borderId="0" xfId="0" applyFo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distributed" textRotation="255" wrapText="1"/>
    </xf>
    <xf numFmtId="0" fontId="9" fillId="0" borderId="9" xfId="0" applyFont="1" applyBorder="1" applyAlignment="1">
      <alignment horizontal="center" vertical="distributed" textRotation="255" wrapText="1"/>
    </xf>
    <xf numFmtId="0" fontId="0" fillId="0" borderId="18" xfId="0" applyFont="1" applyBorder="1">
      <alignment vertical="center"/>
    </xf>
    <xf numFmtId="0" fontId="0" fillId="0" borderId="0" xfId="0" applyFont="1" applyBorder="1">
      <alignment vertical="center"/>
    </xf>
    <xf numFmtId="0" fontId="0" fillId="7" borderId="18" xfId="0" applyFont="1" applyFill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center" vertical="distributed" textRotation="255" wrapText="1"/>
    </xf>
    <xf numFmtId="0" fontId="20" fillId="0" borderId="18" xfId="0" applyFont="1" applyBorder="1" applyAlignment="1">
      <alignment horizontal="center" vertical="distributed" textRotation="255" wrapText="1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0" fillId="0" borderId="7" xfId="0" applyFont="1" applyBorder="1" applyAlignment="1">
      <alignment horizontal="distributed" vertical="center"/>
    </xf>
    <xf numFmtId="0" fontId="0" fillId="0" borderId="7" xfId="0" applyFont="1" applyBorder="1">
      <alignment vertical="center"/>
    </xf>
    <xf numFmtId="0" fontId="0" fillId="0" borderId="6" xfId="0" applyFont="1" applyBorder="1">
      <alignment vertical="center"/>
    </xf>
    <xf numFmtId="181" fontId="0" fillId="0" borderId="6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16" fillId="2" borderId="6" xfId="0" applyFont="1" applyFill="1" applyBorder="1" applyProtection="1">
      <alignment vertical="center"/>
      <protection locked="0"/>
    </xf>
    <xf numFmtId="180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180" fontId="0" fillId="0" borderId="6" xfId="0" applyNumberFormat="1" applyFont="1" applyBorder="1">
      <alignment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2" xfId="0" applyFont="1" applyBorder="1" applyAlignment="1">
      <alignment horizontal="distributed" vertical="center"/>
    </xf>
    <xf numFmtId="0" fontId="16" fillId="2" borderId="20" xfId="0" applyFont="1" applyFill="1" applyBorder="1" applyProtection="1">
      <alignment vertical="center"/>
      <protection locked="0"/>
    </xf>
    <xf numFmtId="0" fontId="9" fillId="0" borderId="7" xfId="0" applyFont="1" applyBorder="1" applyAlignment="1">
      <alignment horizontal="distributed" vertical="center"/>
    </xf>
    <xf numFmtId="180" fontId="0" fillId="0" borderId="20" xfId="0" applyNumberFormat="1" applyFont="1" applyBorder="1">
      <alignment vertical="center"/>
    </xf>
    <xf numFmtId="176" fontId="0" fillId="0" borderId="20" xfId="0" applyNumberFormat="1" applyFont="1" applyBorder="1">
      <alignment vertical="center"/>
    </xf>
    <xf numFmtId="0" fontId="0" fillId="0" borderId="4" xfId="0" applyFont="1" applyBorder="1">
      <alignment vertical="center"/>
    </xf>
    <xf numFmtId="181" fontId="0" fillId="0" borderId="6" xfId="0" applyNumberFormat="1" applyBorder="1">
      <alignment vertical="center"/>
    </xf>
    <xf numFmtId="176" fontId="0" fillId="0" borderId="6" xfId="0" applyNumberFormat="1" applyFont="1" applyBorder="1">
      <alignment vertical="center"/>
    </xf>
    <xf numFmtId="0" fontId="9" fillId="0" borderId="6" xfId="0" applyFont="1" applyBorder="1" applyAlignment="1">
      <alignment horizontal="center" vertical="center" shrinkToFit="1"/>
    </xf>
    <xf numFmtId="176" fontId="0" fillId="0" borderId="6" xfId="0" applyNumberFormat="1" applyBorder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82" fontId="9" fillId="0" borderId="6" xfId="0" applyNumberFormat="1" applyFont="1" applyBorder="1">
      <alignment vertical="center"/>
    </xf>
    <xf numFmtId="0" fontId="22" fillId="0" borderId="7" xfId="0" applyFont="1" applyBorder="1" applyAlignment="1">
      <alignment horizontal="distributed" vertical="center"/>
    </xf>
    <xf numFmtId="176" fontId="0" fillId="4" borderId="6" xfId="0" applyNumberFormat="1" applyFill="1" applyBorder="1">
      <alignment vertical="center"/>
    </xf>
    <xf numFmtId="176" fontId="0" fillId="0" borderId="6" xfId="0" applyNumberFormat="1" applyFont="1" applyBorder="1">
      <alignment vertical="center"/>
    </xf>
    <xf numFmtId="180" fontId="0" fillId="0" borderId="6" xfId="0" applyNumberFormat="1" applyBorder="1">
      <alignment vertical="center"/>
    </xf>
    <xf numFmtId="0" fontId="0" fillId="0" borderId="8" xfId="0" applyFont="1" applyBorder="1">
      <alignment vertical="center"/>
    </xf>
    <xf numFmtId="0" fontId="16" fillId="2" borderId="7" xfId="0" applyFont="1" applyFill="1" applyBorder="1" applyProtection="1">
      <alignment vertical="center"/>
      <protection locked="0"/>
    </xf>
    <xf numFmtId="0" fontId="20" fillId="0" borderId="6" xfId="0" applyFont="1" applyBorder="1" applyAlignment="1">
      <alignment horizontal="center" vertical="center"/>
    </xf>
    <xf numFmtId="0" fontId="16" fillId="0" borderId="20" xfId="0" applyFont="1" applyBorder="1">
      <alignment vertical="center"/>
    </xf>
    <xf numFmtId="0" fontId="16" fillId="0" borderId="6" xfId="0" applyFont="1" applyBorder="1">
      <alignment vertical="center"/>
    </xf>
    <xf numFmtId="0" fontId="23" fillId="0" borderId="7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6" fillId="0" borderId="20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center"/>
    </xf>
    <xf numFmtId="181" fontId="16" fillId="0" borderId="20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 textRotation="255"/>
    </xf>
    <xf numFmtId="0" fontId="0" fillId="0" borderId="4" xfId="0" applyFont="1" applyBorder="1" applyAlignment="1">
      <alignment horizont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83" fontId="0" fillId="9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5" fillId="0" borderId="4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16" fillId="7" borderId="6" xfId="0" applyFont="1" applyFill="1" applyBorder="1" applyAlignment="1" applyProtection="1">
      <alignment horizontal="center" vertical="center"/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184" fontId="0" fillId="0" borderId="1" xfId="0" applyNumberForma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7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1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6" borderId="18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179" fontId="16" fillId="0" borderId="1" xfId="0" applyNumberFormat="1" applyFont="1" applyBorder="1" applyProtection="1">
      <alignment vertical="center"/>
    </xf>
    <xf numFmtId="179" fontId="16" fillId="0" borderId="1" xfId="0" applyNumberFormat="1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2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6" borderId="20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vertical="top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distributed" vertical="center"/>
    </xf>
    <xf numFmtId="0" fontId="20" fillId="0" borderId="22" xfId="0" applyFont="1" applyBorder="1">
      <alignment vertical="center"/>
    </xf>
    <xf numFmtId="180" fontId="20" fillId="0" borderId="5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8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16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2" xfId="0" applyFont="1" applyBorder="1" applyAlignment="1" applyProtection="1">
      <alignment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vertical="center"/>
      <protection locked="0"/>
    </xf>
    <xf numFmtId="0" fontId="16" fillId="0" borderId="24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20" fillId="0" borderId="2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distributed" textRotation="255" wrapText="1"/>
    </xf>
    <xf numFmtId="0" fontId="20" fillId="7" borderId="9" xfId="0" applyFont="1" applyFill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center" shrinkToFit="1"/>
    </xf>
    <xf numFmtId="2" fontId="9" fillId="0" borderId="6" xfId="0" applyNumberFormat="1" applyFont="1" applyBorder="1">
      <alignment vertical="center"/>
    </xf>
    <xf numFmtId="185" fontId="9" fillId="0" borderId="6" xfId="0" applyNumberFormat="1" applyFont="1" applyBorder="1">
      <alignment vertical="center"/>
    </xf>
    <xf numFmtId="1" fontId="9" fillId="0" borderId="6" xfId="0" applyNumberFormat="1" applyFont="1" applyBorder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6" xfId="0" applyFont="1" applyBorder="1" applyAlignment="1">
      <alignment horizontal="right" vertical="top"/>
    </xf>
    <xf numFmtId="0" fontId="32" fillId="0" borderId="3" xfId="0" applyFont="1" applyBorder="1" applyAlignment="1">
      <alignment horizontal="center" vertical="distributed" textRotation="255" wrapText="1"/>
    </xf>
    <xf numFmtId="0" fontId="32" fillId="0" borderId="9" xfId="0" applyFont="1" applyBorder="1" applyAlignment="1">
      <alignment horizontal="center" vertical="distributed" textRotation="255" wrapText="1"/>
    </xf>
    <xf numFmtId="0" fontId="32" fillId="0" borderId="16" xfId="0" applyFont="1" applyBorder="1" applyAlignment="1">
      <alignment horizontal="center" vertical="distributed" textRotation="255" wrapText="1"/>
    </xf>
    <xf numFmtId="0" fontId="32" fillId="0" borderId="17" xfId="0" applyFont="1" applyBorder="1" applyAlignment="1">
      <alignment horizontal="center" vertical="distributed" textRotation="255" wrapText="1"/>
    </xf>
    <xf numFmtId="0" fontId="0" fillId="0" borderId="5" xfId="0" applyFont="1" applyBorder="1">
      <alignment vertical="center"/>
    </xf>
    <xf numFmtId="0" fontId="32" fillId="0" borderId="5" xfId="0" applyFont="1" applyBorder="1" applyAlignment="1">
      <alignment horizontal="center" vertical="distributed" textRotation="255" wrapText="1"/>
    </xf>
    <xf numFmtId="0" fontId="32" fillId="0" borderId="18" xfId="0" applyFont="1" applyBorder="1" applyAlignment="1">
      <alignment horizontal="center" vertical="distributed" textRotation="255" wrapText="1"/>
    </xf>
    <xf numFmtId="0" fontId="32" fillId="0" borderId="0" xfId="0" applyFont="1" applyBorder="1" applyAlignment="1">
      <alignment horizontal="center" vertical="distributed" textRotation="255" wrapText="1"/>
    </xf>
    <xf numFmtId="0" fontId="32" fillId="0" borderId="19" xfId="0" applyFont="1" applyBorder="1" applyAlignment="1">
      <alignment horizontal="center" vertical="distributed" textRotation="255" wrapText="1"/>
    </xf>
    <xf numFmtId="0" fontId="32" fillId="0" borderId="1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0" xfId="0" applyFont="1" applyBorder="1" applyAlignment="1">
      <alignment horizontal="distributed" vertical="center"/>
    </xf>
    <xf numFmtId="0" fontId="32" fillId="0" borderId="1" xfId="0" applyFont="1" applyBorder="1" applyAlignment="1">
      <alignment horizontal="distributed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top"/>
    </xf>
    <xf numFmtId="0" fontId="0" fillId="0" borderId="3" xfId="0" applyFont="1" applyBorder="1" applyAlignment="1">
      <alignment horizontal="center" vertical="distributed" textRotation="255" wrapText="1"/>
    </xf>
    <xf numFmtId="0" fontId="0" fillId="0" borderId="9" xfId="0" applyFont="1" applyBorder="1" applyAlignment="1">
      <alignment horizontal="center" vertical="distributed" textRotation="255" wrapText="1"/>
    </xf>
    <xf numFmtId="0" fontId="0" fillId="0" borderId="19" xfId="0" applyFont="1" applyBorder="1">
      <alignment vertical="center"/>
    </xf>
    <xf numFmtId="0" fontId="0" fillId="0" borderId="5" xfId="0" applyFont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5" fontId="0" fillId="0" borderId="6" xfId="0" applyNumberFormat="1" applyFont="1" applyBorder="1">
      <alignment vertical="center"/>
    </xf>
    <xf numFmtId="2" fontId="0" fillId="0" borderId="6" xfId="0" applyNumberFormat="1" applyFont="1" applyBorder="1">
      <alignment vertical="center"/>
    </xf>
    <xf numFmtId="0" fontId="0" fillId="0" borderId="4" xfId="0" applyFont="1" applyBorder="1" applyAlignment="1">
      <alignment horizontal="center" vertical="center" shrinkToFit="1"/>
    </xf>
    <xf numFmtId="185" fontId="0" fillId="0" borderId="2" xfId="0" applyNumberFormat="1" applyFont="1" applyBorder="1">
      <alignment vertical="center"/>
    </xf>
    <xf numFmtId="0" fontId="0" fillId="0" borderId="3" xfId="0" applyFont="1" applyBorder="1" applyAlignment="1">
      <alignment horizontal="center" vertical="top" textRotation="255" wrapText="1"/>
    </xf>
    <xf numFmtId="0" fontId="34" fillId="0" borderId="0" xfId="0" applyFont="1" applyAlignment="1">
      <alignment horizontal="left" vertical="top"/>
    </xf>
    <xf numFmtId="0" fontId="34" fillId="8" borderId="0" xfId="0" applyFont="1" applyFill="1" applyAlignment="1">
      <alignment horizontal="left" vertical="center"/>
    </xf>
    <xf numFmtId="0" fontId="0" fillId="10" borderId="0" xfId="0" applyFill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distributed" vertical="center"/>
    </xf>
    <xf numFmtId="177" fontId="16" fillId="0" borderId="1" xfId="0" applyNumberFormat="1" applyFont="1" applyBorder="1">
      <alignment vertical="center"/>
    </xf>
    <xf numFmtId="185" fontId="0" fillId="0" borderId="7" xfId="0" applyNumberFormat="1" applyFont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center" vertical="center" wrapText="1"/>
    </xf>
    <xf numFmtId="177" fontId="3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" xfId="0" applyFont="1" applyBorder="1" applyAlignment="1">
      <alignment horizontal="center" vertical="center" wrapText="1"/>
    </xf>
    <xf numFmtId="179" fontId="37" fillId="0" borderId="3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right" vertical="center"/>
    </xf>
    <xf numFmtId="0" fontId="39" fillId="0" borderId="1" xfId="0" applyFont="1" applyBorder="1">
      <alignment vertical="center"/>
    </xf>
    <xf numFmtId="0" fontId="38" fillId="0" borderId="1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distributed" textRotation="255" wrapText="1"/>
    </xf>
    <xf numFmtId="9" fontId="7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distributed" textRotation="255" wrapText="1"/>
    </xf>
    <xf numFmtId="0" fontId="9" fillId="0" borderId="1" xfId="0" applyFont="1" applyBorder="1" applyAlignment="1">
      <alignment horizontal="center" vertical="distributed" textRotation="255" wrapText="1"/>
    </xf>
    <xf numFmtId="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20" fillId="0" borderId="1" xfId="0" applyFont="1" applyBorder="1" applyAlignment="1">
      <alignment horizontal="distributed" vertical="center"/>
    </xf>
    <xf numFmtId="180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0" fontId="20" fillId="0" borderId="7" xfId="0" applyFont="1" applyBorder="1" applyAlignment="1">
      <alignment horizontal="distributed" vertical="center"/>
    </xf>
    <xf numFmtId="180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0" fillId="0" borderId="6" xfId="0" applyFont="1" applyBorder="1" applyAlignment="1">
      <alignment horizontal="center" vertical="center" textRotation="255"/>
    </xf>
    <xf numFmtId="185" fontId="0" fillId="0" borderId="1" xfId="0" applyNumberFormat="1" applyBorder="1" applyAlignment="1">
      <alignment vertical="center"/>
    </xf>
    <xf numFmtId="0" fontId="0" fillId="6" borderId="4" xfId="0" applyFont="1" applyFill="1" applyBorder="1" applyAlignment="1">
      <alignment horizontal="center" vertical="distributed" wrapText="1"/>
    </xf>
    <xf numFmtId="0" fontId="0" fillId="6" borderId="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textRotation="255"/>
    </xf>
    <xf numFmtId="0" fontId="20" fillId="0" borderId="9" xfId="0" applyFont="1" applyBorder="1" applyAlignment="1">
      <alignment horizontal="center" vertical="center" textRotation="255" wrapText="1"/>
    </xf>
    <xf numFmtId="0" fontId="20" fillId="6" borderId="3" xfId="0" applyFont="1" applyFill="1" applyBorder="1" applyAlignment="1">
      <alignment horizontal="center" vertical="distributed" textRotation="255" wrapText="1"/>
    </xf>
    <xf numFmtId="0" fontId="20" fillId="0" borderId="9" xfId="0" applyFont="1" applyBorder="1" applyAlignment="1">
      <alignment horizontal="center" vertical="distributed" textRotation="255" wrapText="1"/>
    </xf>
    <xf numFmtId="0" fontId="20" fillId="6" borderId="9" xfId="0" applyFont="1" applyFill="1" applyBorder="1" applyAlignment="1">
      <alignment horizontal="center" vertical="distributed" textRotation="255" wrapText="1"/>
    </xf>
    <xf numFmtId="0" fontId="20" fillId="0" borderId="3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distributed" vertical="center" wrapText="1"/>
    </xf>
    <xf numFmtId="0" fontId="27" fillId="0" borderId="2" xfId="0" applyFont="1" applyBorder="1" applyAlignment="1">
      <alignment horizontal="distributed" vertical="center" wrapText="1"/>
    </xf>
    <xf numFmtId="0" fontId="20" fillId="0" borderId="7" xfId="0" applyFont="1" applyBorder="1" applyAlignment="1">
      <alignment horizontal="distributed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wrapText="1"/>
    </xf>
    <xf numFmtId="0" fontId="26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distributed" vertical="center"/>
    </xf>
    <xf numFmtId="0" fontId="22" fillId="0" borderId="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distributed" vertical="center"/>
    </xf>
    <xf numFmtId="0" fontId="20" fillId="0" borderId="5" xfId="0" applyFon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0" fillId="0" borderId="6" xfId="0" applyFont="1" applyBorder="1" applyAlignment="1">
      <alignment horizontal="distributed" vertical="center"/>
    </xf>
    <xf numFmtId="180" fontId="20" fillId="0" borderId="5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distributed" vertical="center"/>
    </xf>
    <xf numFmtId="0" fontId="20" fillId="0" borderId="24" xfId="0" applyFont="1" applyBorder="1" applyAlignment="1">
      <alignment horizontal="center" vertical="center" textRotation="255"/>
    </xf>
    <xf numFmtId="0" fontId="0" fillId="0" borderId="35" xfId="0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20" fillId="0" borderId="9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distributed" textRotation="255" wrapText="1"/>
    </xf>
    <xf numFmtId="0" fontId="2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8CBA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9360</xdr:colOff>
      <xdr:row>14</xdr:row>
      <xdr:rowOff>9360</xdr:rowOff>
    </xdr:from>
    <xdr:to>
      <xdr:col>18</xdr:col>
      <xdr:colOff>580320</xdr:colOff>
      <xdr:row>15</xdr:row>
      <xdr:rowOff>399600</xdr:rowOff>
    </xdr:to>
    <xdr:sp macro="" textlink="">
      <xdr:nvSpPr>
        <xdr:cNvPr id="2" name="CustomShape 1"/>
        <xdr:cNvSpPr/>
      </xdr:nvSpPr>
      <xdr:spPr>
        <a:xfrm>
          <a:off x="12556080" y="3809520"/>
          <a:ext cx="1151280" cy="79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9360</xdr:colOff>
      <xdr:row>4</xdr:row>
      <xdr:rowOff>9360</xdr:rowOff>
    </xdr:from>
    <xdr:to>
      <xdr:col>37</xdr:col>
      <xdr:colOff>608760</xdr:colOff>
      <xdr:row>6</xdr:row>
      <xdr:rowOff>218520</xdr:rowOff>
    </xdr:to>
    <xdr:sp macro="" textlink="">
      <xdr:nvSpPr>
        <xdr:cNvPr id="2" name="CustomShape 1"/>
        <xdr:cNvSpPr/>
      </xdr:nvSpPr>
      <xdr:spPr>
        <a:xfrm>
          <a:off x="13848480" y="666360"/>
          <a:ext cx="1208160" cy="1056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19</xdr:col>
      <xdr:colOff>9525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7639050" y="314325"/>
          <a:ext cx="1428750" cy="1209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9525</xdr:rowOff>
    </xdr:to>
    <xdr:cxnSp macro="">
      <xdr:nvCxnSpPr>
        <xdr:cNvPr id="5" name="直線コネクタ 4"/>
        <xdr:cNvCxnSpPr/>
      </xdr:nvCxnSpPr>
      <xdr:spPr>
        <a:xfrm>
          <a:off x="9525" y="323850"/>
          <a:ext cx="1219200" cy="1209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30</xdr:row>
      <xdr:rowOff>38100</xdr:rowOff>
    </xdr:from>
    <xdr:to>
      <xdr:col>2</xdr:col>
      <xdr:colOff>0</xdr:colOff>
      <xdr:row>33</xdr:row>
      <xdr:rowOff>9525</xdr:rowOff>
    </xdr:to>
    <xdr:cxnSp macro="">
      <xdr:nvCxnSpPr>
        <xdr:cNvPr id="7" name="直線コネクタ 6"/>
        <xdr:cNvCxnSpPr/>
      </xdr:nvCxnSpPr>
      <xdr:spPr>
        <a:xfrm>
          <a:off x="9525" y="5762625"/>
          <a:ext cx="121920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19080</xdr:colOff>
      <xdr:row>4</xdr:row>
      <xdr:rowOff>19080</xdr:rowOff>
    </xdr:from>
    <xdr:to>
      <xdr:col>7</xdr:col>
      <xdr:colOff>9360</xdr:colOff>
      <xdr:row>6</xdr:row>
      <xdr:rowOff>9360</xdr:rowOff>
    </xdr:to>
    <xdr:sp macro="" textlink="">
      <xdr:nvSpPr>
        <xdr:cNvPr id="2" name="CustomShape 1"/>
        <xdr:cNvSpPr/>
      </xdr:nvSpPr>
      <xdr:spPr>
        <a:xfrm>
          <a:off x="19080" y="761760"/>
          <a:ext cx="1445400" cy="561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4</xdr:row>
      <xdr:rowOff>9360</xdr:rowOff>
    </xdr:from>
    <xdr:to>
      <xdr:col>9</xdr:col>
      <xdr:colOff>66240</xdr:colOff>
      <xdr:row>5</xdr:row>
      <xdr:rowOff>285480</xdr:rowOff>
    </xdr:to>
    <xdr:sp macro="" textlink="">
      <xdr:nvSpPr>
        <xdr:cNvPr id="3" name="CustomShape 1"/>
        <xdr:cNvSpPr/>
      </xdr:nvSpPr>
      <xdr:spPr>
        <a:xfrm>
          <a:off x="9360" y="752040"/>
          <a:ext cx="2264040" cy="561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28440</xdr:colOff>
      <xdr:row>4</xdr:row>
      <xdr:rowOff>0</xdr:rowOff>
    </xdr:from>
    <xdr:to>
      <xdr:col>9</xdr:col>
      <xdr:colOff>56520</xdr:colOff>
      <xdr:row>4</xdr:row>
      <xdr:rowOff>275760</xdr:rowOff>
    </xdr:to>
    <xdr:sp macro="" textlink="">
      <xdr:nvSpPr>
        <xdr:cNvPr id="4" name="CustomShape 1"/>
        <xdr:cNvSpPr/>
      </xdr:nvSpPr>
      <xdr:spPr>
        <a:xfrm>
          <a:off x="28440" y="742680"/>
          <a:ext cx="2235240" cy="275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0</xdr:rowOff>
    </xdr:from>
    <xdr:to>
      <xdr:col>2</xdr:col>
      <xdr:colOff>990360</xdr:colOff>
      <xdr:row>7</xdr:row>
      <xdr:rowOff>171000</xdr:rowOff>
    </xdr:to>
    <xdr:sp macro="" textlink="">
      <xdr:nvSpPr>
        <xdr:cNvPr id="5" name="CustomShape 1"/>
        <xdr:cNvSpPr/>
      </xdr:nvSpPr>
      <xdr:spPr>
        <a:xfrm>
          <a:off x="228600" y="857160"/>
          <a:ext cx="1237680" cy="685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8</xdr:row>
      <xdr:rowOff>0</xdr:rowOff>
    </xdr:from>
    <xdr:to>
      <xdr:col>21</xdr:col>
      <xdr:colOff>352080</xdr:colOff>
      <xdr:row>8</xdr:row>
      <xdr:rowOff>0</xdr:rowOff>
    </xdr:to>
    <xdr:sp macro="" textlink="">
      <xdr:nvSpPr>
        <xdr:cNvPr id="6" name="Line 1"/>
        <xdr:cNvSpPr/>
      </xdr:nvSpPr>
      <xdr:spPr>
        <a:xfrm>
          <a:off x="10766160" y="1542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199800</xdr:colOff>
      <xdr:row>10</xdr:row>
      <xdr:rowOff>9360</xdr:rowOff>
    </xdr:from>
    <xdr:to>
      <xdr:col>21</xdr:col>
      <xdr:colOff>371160</xdr:colOff>
      <xdr:row>10</xdr:row>
      <xdr:rowOff>9360</xdr:rowOff>
    </xdr:to>
    <xdr:sp macro="" textlink="">
      <xdr:nvSpPr>
        <xdr:cNvPr id="7" name="Line 1"/>
        <xdr:cNvSpPr/>
      </xdr:nvSpPr>
      <xdr:spPr>
        <a:xfrm>
          <a:off x="10785240" y="193320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13</xdr:row>
      <xdr:rowOff>0</xdr:rowOff>
    </xdr:from>
    <xdr:to>
      <xdr:col>23</xdr:col>
      <xdr:colOff>76680</xdr:colOff>
      <xdr:row>13</xdr:row>
      <xdr:rowOff>0</xdr:rowOff>
    </xdr:to>
    <xdr:sp macro="" textlink="">
      <xdr:nvSpPr>
        <xdr:cNvPr id="8" name="Line 1"/>
        <xdr:cNvSpPr/>
      </xdr:nvSpPr>
      <xdr:spPr>
        <a:xfrm>
          <a:off x="10680480" y="2495520"/>
          <a:ext cx="2179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17</xdr:row>
      <xdr:rowOff>0</xdr:rowOff>
    </xdr:from>
    <xdr:to>
      <xdr:col>23</xdr:col>
      <xdr:colOff>9360</xdr:colOff>
      <xdr:row>17</xdr:row>
      <xdr:rowOff>0</xdr:rowOff>
    </xdr:to>
    <xdr:sp macro="" textlink="">
      <xdr:nvSpPr>
        <xdr:cNvPr id="9" name="Line 1"/>
        <xdr:cNvSpPr/>
      </xdr:nvSpPr>
      <xdr:spPr>
        <a:xfrm>
          <a:off x="10680480" y="3257280"/>
          <a:ext cx="21117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75960</xdr:colOff>
      <xdr:row>29</xdr:row>
      <xdr:rowOff>9360</xdr:rowOff>
    </xdr:from>
    <xdr:to>
      <xdr:col>22</xdr:col>
      <xdr:colOff>419040</xdr:colOff>
      <xdr:row>29</xdr:row>
      <xdr:rowOff>9360</xdr:rowOff>
    </xdr:to>
    <xdr:sp macro="" textlink="">
      <xdr:nvSpPr>
        <xdr:cNvPr id="10" name="Line 1"/>
        <xdr:cNvSpPr/>
      </xdr:nvSpPr>
      <xdr:spPr>
        <a:xfrm>
          <a:off x="10661400" y="5552640"/>
          <a:ext cx="20649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228600</xdr:colOff>
      <xdr:row>4</xdr:row>
      <xdr:rowOff>0</xdr:rowOff>
    </xdr:from>
    <xdr:to>
      <xdr:col>2</xdr:col>
      <xdr:colOff>990360</xdr:colOff>
      <xdr:row>7</xdr:row>
      <xdr:rowOff>171000</xdr:rowOff>
    </xdr:to>
    <xdr:sp macro="" textlink="">
      <xdr:nvSpPr>
        <xdr:cNvPr id="11" name="CustomShape 1"/>
        <xdr:cNvSpPr/>
      </xdr:nvSpPr>
      <xdr:spPr>
        <a:xfrm>
          <a:off x="228600" y="857160"/>
          <a:ext cx="1237680" cy="685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8</xdr:row>
      <xdr:rowOff>0</xdr:rowOff>
    </xdr:from>
    <xdr:to>
      <xdr:col>21</xdr:col>
      <xdr:colOff>352080</xdr:colOff>
      <xdr:row>8</xdr:row>
      <xdr:rowOff>0</xdr:rowOff>
    </xdr:to>
    <xdr:sp macro="" textlink="">
      <xdr:nvSpPr>
        <xdr:cNvPr id="12" name="Line 1"/>
        <xdr:cNvSpPr/>
      </xdr:nvSpPr>
      <xdr:spPr>
        <a:xfrm>
          <a:off x="10766160" y="1542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199800</xdr:colOff>
      <xdr:row>10</xdr:row>
      <xdr:rowOff>9360</xdr:rowOff>
    </xdr:from>
    <xdr:to>
      <xdr:col>21</xdr:col>
      <xdr:colOff>371160</xdr:colOff>
      <xdr:row>10</xdr:row>
      <xdr:rowOff>9360</xdr:rowOff>
    </xdr:to>
    <xdr:sp macro="" textlink="">
      <xdr:nvSpPr>
        <xdr:cNvPr id="13" name="Line 1"/>
        <xdr:cNvSpPr/>
      </xdr:nvSpPr>
      <xdr:spPr>
        <a:xfrm>
          <a:off x="10785240" y="193320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13</xdr:row>
      <xdr:rowOff>0</xdr:rowOff>
    </xdr:from>
    <xdr:to>
      <xdr:col>23</xdr:col>
      <xdr:colOff>76680</xdr:colOff>
      <xdr:row>13</xdr:row>
      <xdr:rowOff>0</xdr:rowOff>
    </xdr:to>
    <xdr:sp macro="" textlink="">
      <xdr:nvSpPr>
        <xdr:cNvPr id="14" name="Line 1"/>
        <xdr:cNvSpPr/>
      </xdr:nvSpPr>
      <xdr:spPr>
        <a:xfrm>
          <a:off x="10680480" y="2495520"/>
          <a:ext cx="2179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17</xdr:row>
      <xdr:rowOff>0</xdr:rowOff>
    </xdr:from>
    <xdr:to>
      <xdr:col>23</xdr:col>
      <xdr:colOff>9360</xdr:colOff>
      <xdr:row>17</xdr:row>
      <xdr:rowOff>0</xdr:rowOff>
    </xdr:to>
    <xdr:sp macro="" textlink="">
      <xdr:nvSpPr>
        <xdr:cNvPr id="15" name="Line 1"/>
        <xdr:cNvSpPr/>
      </xdr:nvSpPr>
      <xdr:spPr>
        <a:xfrm>
          <a:off x="10680480" y="3257280"/>
          <a:ext cx="21117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20</xdr:row>
      <xdr:rowOff>0</xdr:rowOff>
    </xdr:from>
    <xdr:to>
      <xdr:col>21</xdr:col>
      <xdr:colOff>352080</xdr:colOff>
      <xdr:row>20</xdr:row>
      <xdr:rowOff>0</xdr:rowOff>
    </xdr:to>
    <xdr:sp macro="" textlink="">
      <xdr:nvSpPr>
        <xdr:cNvPr id="16" name="Line 1"/>
        <xdr:cNvSpPr/>
      </xdr:nvSpPr>
      <xdr:spPr>
        <a:xfrm>
          <a:off x="10766160" y="3828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199800</xdr:colOff>
      <xdr:row>22</xdr:row>
      <xdr:rowOff>9360</xdr:rowOff>
    </xdr:from>
    <xdr:to>
      <xdr:col>21</xdr:col>
      <xdr:colOff>371160</xdr:colOff>
      <xdr:row>22</xdr:row>
      <xdr:rowOff>9360</xdr:rowOff>
    </xdr:to>
    <xdr:sp macro="" textlink="">
      <xdr:nvSpPr>
        <xdr:cNvPr id="17" name="Line 1"/>
        <xdr:cNvSpPr/>
      </xdr:nvSpPr>
      <xdr:spPr>
        <a:xfrm>
          <a:off x="10785240" y="421920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25</xdr:row>
      <xdr:rowOff>0</xdr:rowOff>
    </xdr:from>
    <xdr:to>
      <xdr:col>23</xdr:col>
      <xdr:colOff>76680</xdr:colOff>
      <xdr:row>25</xdr:row>
      <xdr:rowOff>0</xdr:rowOff>
    </xdr:to>
    <xdr:sp macro="" textlink="">
      <xdr:nvSpPr>
        <xdr:cNvPr id="18" name="Line 1"/>
        <xdr:cNvSpPr/>
      </xdr:nvSpPr>
      <xdr:spPr>
        <a:xfrm>
          <a:off x="10680480" y="4781520"/>
          <a:ext cx="2179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20</xdr:row>
      <xdr:rowOff>0</xdr:rowOff>
    </xdr:from>
    <xdr:to>
      <xdr:col>21</xdr:col>
      <xdr:colOff>352080</xdr:colOff>
      <xdr:row>20</xdr:row>
      <xdr:rowOff>0</xdr:rowOff>
    </xdr:to>
    <xdr:sp macro="" textlink="">
      <xdr:nvSpPr>
        <xdr:cNvPr id="19" name="Line 1"/>
        <xdr:cNvSpPr/>
      </xdr:nvSpPr>
      <xdr:spPr>
        <a:xfrm>
          <a:off x="10766160" y="3828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9359</xdr:colOff>
      <xdr:row>7</xdr:row>
      <xdr:rowOff>9360</xdr:rowOff>
    </xdr:from>
    <xdr:to>
      <xdr:col>29</xdr:col>
      <xdr:colOff>942974</xdr:colOff>
      <xdr:row>10</xdr:row>
      <xdr:rowOff>0</xdr:rowOff>
    </xdr:to>
    <xdr:sp macro="" textlink="">
      <xdr:nvSpPr>
        <xdr:cNvPr id="20" name="CustomShape 1"/>
        <xdr:cNvSpPr/>
      </xdr:nvSpPr>
      <xdr:spPr>
        <a:xfrm>
          <a:off x="16116134" y="1380960"/>
          <a:ext cx="1238415" cy="5430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zoomScaleNormal="100" workbookViewId="0">
      <selection activeCell="B4" sqref="B4"/>
    </sheetView>
  </sheetViews>
  <sheetFormatPr defaultRowHeight="12.75" x14ac:dyDescent="0.15"/>
  <cols>
    <col min="1" max="1" width="33.42578125" customWidth="1"/>
    <col min="2" max="2" width="13.7109375" customWidth="1"/>
    <col min="3" max="3" width="6.85546875" customWidth="1"/>
    <col min="4" max="4" width="4.7109375" customWidth="1"/>
    <col min="5" max="6" width="6.85546875" customWidth="1"/>
    <col min="7" max="7" width="4.7109375" customWidth="1"/>
    <col min="8" max="8" width="6.85546875" customWidth="1"/>
    <col min="9" max="9" width="13" customWidth="1"/>
    <col min="10" max="10" width="11" customWidth="1"/>
    <col min="11" max="11" width="12.42578125" customWidth="1"/>
    <col min="12" max="13" width="14.7109375" customWidth="1"/>
    <col min="14" max="14" width="12.42578125" customWidth="1"/>
    <col min="15" max="1025" width="8.7109375" customWidth="1"/>
  </cols>
  <sheetData>
    <row r="1" spans="1:29" s="2" customFormat="1" ht="14.25" x14ac:dyDescent="0.15">
      <c r="A1" s="1" t="s">
        <v>0</v>
      </c>
      <c r="M1" s="3" t="s">
        <v>1</v>
      </c>
      <c r="N1" s="3" t="s">
        <v>2</v>
      </c>
    </row>
    <row r="2" spans="1:29" ht="24.75" customHeight="1" x14ac:dyDescent="0.15">
      <c r="A2" s="362" t="s">
        <v>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M2" s="363"/>
      <c r="N2" s="363"/>
    </row>
    <row r="3" spans="1:29" ht="15.7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M3" s="363"/>
      <c r="N3" s="363"/>
    </row>
    <row r="4" spans="1:29" ht="26.25" customHeight="1" x14ac:dyDescent="0.15">
      <c r="A4" s="6" t="s">
        <v>203</v>
      </c>
      <c r="B4" s="6"/>
      <c r="C4" s="6"/>
      <c r="D4" s="6"/>
      <c r="E4" s="6"/>
      <c r="F4" s="6"/>
      <c r="G4" s="6"/>
      <c r="H4" s="6"/>
      <c r="I4" s="6"/>
    </row>
    <row r="5" spans="1:29" s="5" customFormat="1" ht="18" customHeight="1" x14ac:dyDescent="0.15">
      <c r="A5" s="7"/>
      <c r="B5" s="8" t="s">
        <v>4</v>
      </c>
      <c r="C5" s="360" t="s">
        <v>5</v>
      </c>
      <c r="D5" s="360"/>
      <c r="E5" s="360"/>
      <c r="F5" s="361" t="s">
        <v>6</v>
      </c>
      <c r="G5" s="361"/>
      <c r="H5" s="361"/>
      <c r="I5" s="8" t="s">
        <v>7</v>
      </c>
      <c r="J5" s="8" t="s">
        <v>8</v>
      </c>
      <c r="K5" s="8" t="s">
        <v>9</v>
      </c>
      <c r="L5" s="8" t="s">
        <v>172</v>
      </c>
      <c r="M5" s="8" t="s">
        <v>173</v>
      </c>
      <c r="N5" s="8" t="s">
        <v>10</v>
      </c>
    </row>
    <row r="6" spans="1:29" s="5" customFormat="1" ht="18" customHeight="1" x14ac:dyDescent="0.15">
      <c r="A6" s="9"/>
      <c r="B6" s="10" t="s">
        <v>11</v>
      </c>
      <c r="C6" s="352" t="s">
        <v>12</v>
      </c>
      <c r="D6" s="352"/>
      <c r="E6" s="352"/>
      <c r="F6" s="353" t="s">
        <v>12</v>
      </c>
      <c r="G6" s="353"/>
      <c r="H6" s="353"/>
      <c r="I6" s="10" t="s">
        <v>13</v>
      </c>
      <c r="J6" s="10" t="s">
        <v>13</v>
      </c>
      <c r="K6" s="10" t="s">
        <v>170</v>
      </c>
      <c r="L6" s="10" t="s">
        <v>13</v>
      </c>
      <c r="M6" s="10" t="s">
        <v>13</v>
      </c>
      <c r="N6" s="10" t="s">
        <v>13</v>
      </c>
    </row>
    <row r="7" spans="1:29" s="5" customFormat="1" ht="31.5" customHeight="1" x14ac:dyDescent="0.15">
      <c r="A7" s="11" t="s">
        <v>14</v>
      </c>
      <c r="B7" s="12">
        <v>950</v>
      </c>
      <c r="C7" s="13">
        <v>31</v>
      </c>
      <c r="D7" s="14" t="s">
        <v>15</v>
      </c>
      <c r="E7" s="15">
        <v>48</v>
      </c>
      <c r="F7" s="13">
        <v>21</v>
      </c>
      <c r="G7" s="16" t="s">
        <v>15</v>
      </c>
      <c r="H7" s="15">
        <v>32</v>
      </c>
      <c r="I7" s="15">
        <v>450</v>
      </c>
      <c r="J7" s="17">
        <v>4.5</v>
      </c>
      <c r="K7" s="17">
        <v>400</v>
      </c>
      <c r="L7" s="17">
        <v>0.5</v>
      </c>
      <c r="M7" s="17">
        <v>0.6</v>
      </c>
      <c r="N7" s="336">
        <v>40</v>
      </c>
    </row>
    <row r="8" spans="1:29" s="5" customFormat="1" ht="31.5" customHeight="1" x14ac:dyDescent="0.15">
      <c r="A8" s="8" t="s">
        <v>16</v>
      </c>
      <c r="B8" s="18">
        <v>0.5</v>
      </c>
      <c r="C8" s="359">
        <v>0.5</v>
      </c>
      <c r="D8" s="359"/>
      <c r="E8" s="359"/>
      <c r="F8" s="359">
        <v>0.5</v>
      </c>
      <c r="G8" s="359"/>
      <c r="H8" s="359"/>
      <c r="I8" s="19">
        <v>0.5</v>
      </c>
      <c r="J8" s="19">
        <v>0.5</v>
      </c>
      <c r="K8" s="19">
        <v>0.5</v>
      </c>
      <c r="L8" s="19">
        <v>0.5</v>
      </c>
      <c r="M8" s="19">
        <v>0.5</v>
      </c>
      <c r="N8" s="19">
        <v>0.5</v>
      </c>
    </row>
    <row r="9" spans="1:29" s="5" customFormat="1" ht="31.5" customHeight="1" x14ac:dyDescent="0.15">
      <c r="A9" s="20" t="s">
        <v>207</v>
      </c>
      <c r="B9" s="21">
        <f>ROUND(B7*B8,0)</f>
        <v>475</v>
      </c>
      <c r="C9" s="21">
        <f>ROUND(C7*C8,0)</f>
        <v>16</v>
      </c>
      <c r="D9" s="22" t="s">
        <v>15</v>
      </c>
      <c r="E9" s="23">
        <f>ROUND(E7*C8,0)</f>
        <v>24</v>
      </c>
      <c r="F9" s="21">
        <f>ROUND(F7*F8,0)</f>
        <v>11</v>
      </c>
      <c r="G9" s="22" t="s">
        <v>15</v>
      </c>
      <c r="H9" s="23">
        <f>ROUND(H7*F8,0)</f>
        <v>16</v>
      </c>
      <c r="I9" s="23">
        <f>ROUND(I7*I8,0)</f>
        <v>225</v>
      </c>
      <c r="J9" s="24">
        <f>ROUND(J7*J8,1)</f>
        <v>2.2999999999999998</v>
      </c>
      <c r="K9" s="24">
        <f>ROUND(K7*K8,0)</f>
        <v>200</v>
      </c>
      <c r="L9" s="24">
        <f>ROUND(L7*L8,2)</f>
        <v>0.25</v>
      </c>
      <c r="M9" s="25">
        <f>ROUND(M7*M8,2)</f>
        <v>0.3</v>
      </c>
      <c r="N9" s="337">
        <f>ROUND(N7*N8,0)</f>
        <v>20</v>
      </c>
    </row>
    <row r="12" spans="1:29" ht="26.25" customHeight="1" x14ac:dyDescent="0.15">
      <c r="A12" s="6" t="s">
        <v>204</v>
      </c>
      <c r="B12" s="6"/>
      <c r="C12" s="6"/>
      <c r="D12" s="6"/>
      <c r="E12" s="6"/>
      <c r="F12" s="6"/>
      <c r="G12" s="26" t="s">
        <v>17</v>
      </c>
      <c r="H12" s="6"/>
      <c r="I12" s="6"/>
    </row>
    <row r="13" spans="1:29" s="5" customFormat="1" ht="18" customHeight="1" x14ac:dyDescent="0.15">
      <c r="A13" s="7" t="s">
        <v>18</v>
      </c>
      <c r="B13" s="8" t="s">
        <v>4</v>
      </c>
      <c r="C13" s="360" t="s">
        <v>5</v>
      </c>
      <c r="D13" s="360"/>
      <c r="E13" s="360"/>
      <c r="F13" s="361" t="s">
        <v>6</v>
      </c>
      <c r="G13" s="361"/>
      <c r="H13" s="361"/>
      <c r="I13" s="8" t="s">
        <v>7</v>
      </c>
      <c r="J13" s="8" t="s">
        <v>8</v>
      </c>
      <c r="K13" s="8" t="s">
        <v>9</v>
      </c>
      <c r="L13" s="8" t="s">
        <v>172</v>
      </c>
      <c r="M13" s="8" t="s">
        <v>173</v>
      </c>
      <c r="N13" s="8" t="s">
        <v>10</v>
      </c>
      <c r="R13" s="351"/>
      <c r="S13" s="351"/>
    </row>
    <row r="14" spans="1:29" s="5" customFormat="1" ht="18" customHeight="1" x14ac:dyDescent="0.15">
      <c r="A14" s="9"/>
      <c r="B14" s="10" t="s">
        <v>11</v>
      </c>
      <c r="C14" s="352" t="s">
        <v>12</v>
      </c>
      <c r="D14" s="352"/>
      <c r="E14" s="352"/>
      <c r="F14" s="353" t="s">
        <v>12</v>
      </c>
      <c r="G14" s="353"/>
      <c r="H14" s="353"/>
      <c r="I14" s="10" t="s">
        <v>13</v>
      </c>
      <c r="J14" s="10" t="s">
        <v>13</v>
      </c>
      <c r="K14" s="10" t="s">
        <v>171</v>
      </c>
      <c r="L14" s="10" t="s">
        <v>13</v>
      </c>
      <c r="M14" s="10" t="s">
        <v>13</v>
      </c>
      <c r="N14" s="10" t="s">
        <v>13</v>
      </c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9" s="5" customFormat="1" ht="31.5" customHeight="1" x14ac:dyDescent="0.15">
      <c r="A15" s="11" t="s">
        <v>19</v>
      </c>
      <c r="B15" s="27">
        <v>1300</v>
      </c>
      <c r="C15" s="28">
        <v>42</v>
      </c>
      <c r="D15" s="29" t="s">
        <v>15</v>
      </c>
      <c r="E15" s="30">
        <v>65</v>
      </c>
      <c r="F15" s="31">
        <v>29</v>
      </c>
      <c r="G15" s="32" t="s">
        <v>15</v>
      </c>
      <c r="H15" s="33">
        <v>43</v>
      </c>
      <c r="I15" s="34">
        <v>600</v>
      </c>
      <c r="J15" s="35">
        <v>5.5</v>
      </c>
      <c r="K15" s="34">
        <v>500</v>
      </c>
      <c r="L15" s="35">
        <v>0.7</v>
      </c>
      <c r="M15" s="35">
        <v>0.8</v>
      </c>
      <c r="N15" s="338">
        <v>50</v>
      </c>
      <c r="R15" s="355"/>
      <c r="S15" s="356" t="s">
        <v>20</v>
      </c>
      <c r="T15" s="357" t="s">
        <v>4</v>
      </c>
      <c r="U15" s="357" t="s">
        <v>5</v>
      </c>
      <c r="V15" s="357" t="s">
        <v>21</v>
      </c>
      <c r="W15" s="357" t="s">
        <v>7</v>
      </c>
      <c r="X15" s="358" t="s">
        <v>8</v>
      </c>
      <c r="Y15" s="358" t="s">
        <v>22</v>
      </c>
      <c r="Z15" s="358" t="s">
        <v>175</v>
      </c>
      <c r="AA15" s="358" t="s">
        <v>176</v>
      </c>
      <c r="AB15" s="358" t="s">
        <v>23</v>
      </c>
      <c r="AC15" s="346"/>
    </row>
    <row r="16" spans="1:29" s="5" customFormat="1" ht="31.5" customHeight="1" x14ac:dyDescent="0.15">
      <c r="A16" s="37" t="s">
        <v>16</v>
      </c>
      <c r="B16" s="38">
        <v>0.4</v>
      </c>
      <c r="C16" s="347">
        <v>0.4</v>
      </c>
      <c r="D16" s="347"/>
      <c r="E16" s="347"/>
      <c r="F16" s="347">
        <v>0.4</v>
      </c>
      <c r="G16" s="347"/>
      <c r="H16" s="347"/>
      <c r="I16" s="39">
        <v>0.4</v>
      </c>
      <c r="J16" s="39">
        <v>0.4</v>
      </c>
      <c r="K16" s="39">
        <v>0.4</v>
      </c>
      <c r="L16" s="39">
        <v>0.4</v>
      </c>
      <c r="M16" s="39">
        <v>0.4</v>
      </c>
      <c r="N16" s="39">
        <v>0.4</v>
      </c>
      <c r="R16" s="355"/>
      <c r="S16" s="356"/>
      <c r="T16" s="357"/>
      <c r="U16" s="357"/>
      <c r="V16" s="357"/>
      <c r="W16" s="357"/>
      <c r="X16" s="358"/>
      <c r="Y16" s="358"/>
      <c r="Z16" s="358"/>
      <c r="AA16" s="358"/>
      <c r="AB16" s="358"/>
      <c r="AC16" s="346"/>
    </row>
    <row r="17" spans="1:29" s="5" customFormat="1" ht="31.5" customHeight="1" x14ac:dyDescent="0.15">
      <c r="A17" s="11" t="s">
        <v>208</v>
      </c>
      <c r="B17" s="10">
        <f>ROUND($B$15*B16,0)</f>
        <v>520</v>
      </c>
      <c r="C17" s="40">
        <f>ROUND(C15*C16,0)</f>
        <v>17</v>
      </c>
      <c r="D17" s="41" t="s">
        <v>15</v>
      </c>
      <c r="E17" s="42">
        <f>ROUND(E15*C16,0)</f>
        <v>26</v>
      </c>
      <c r="F17" s="43">
        <f>ROUND(F15*F16,0)</f>
        <v>12</v>
      </c>
      <c r="G17" s="44" t="s">
        <v>15</v>
      </c>
      <c r="H17" s="45">
        <f>ROUND(H15*F16,0)</f>
        <v>17</v>
      </c>
      <c r="I17" s="10">
        <f>ROUND(I15*I16,0)</f>
        <v>240</v>
      </c>
      <c r="J17" s="10">
        <f>ROUND(J15*J16,1)</f>
        <v>2.2000000000000002</v>
      </c>
      <c r="K17" s="10">
        <f>ROUND(K15*K16,0)</f>
        <v>200</v>
      </c>
      <c r="L17" s="10">
        <f>ROUND(L15*L16,2)</f>
        <v>0.28000000000000003</v>
      </c>
      <c r="M17" s="10">
        <f>ROUND(M15*M16,2)</f>
        <v>0.32</v>
      </c>
      <c r="N17" s="339">
        <f>ROUND(N15*N16,0)</f>
        <v>20</v>
      </c>
      <c r="R17" s="46" t="s">
        <v>24</v>
      </c>
      <c r="S17" s="47"/>
      <c r="T17" s="48" t="s">
        <v>25</v>
      </c>
      <c r="U17" s="48" t="s">
        <v>26</v>
      </c>
      <c r="V17" s="48" t="s">
        <v>26</v>
      </c>
      <c r="W17" s="48" t="s">
        <v>27</v>
      </c>
      <c r="X17" s="48" t="s">
        <v>27</v>
      </c>
      <c r="Y17" s="49" t="s">
        <v>174</v>
      </c>
      <c r="Z17" s="48" t="s">
        <v>27</v>
      </c>
      <c r="AA17" s="48" t="s">
        <v>27</v>
      </c>
      <c r="AB17" s="50" t="s">
        <v>27</v>
      </c>
      <c r="AC17" s="51"/>
    </row>
    <row r="18" spans="1:29" s="5" customFormat="1" ht="31.5" customHeight="1" x14ac:dyDescent="0.15">
      <c r="A18" s="11" t="s">
        <v>209</v>
      </c>
      <c r="B18" s="52">
        <f>ROUND($V$23*$T$18/100,0)</f>
        <v>0</v>
      </c>
      <c r="C18" s="348">
        <f>ROUND($V$23*$U$18/100,0)</f>
        <v>0</v>
      </c>
      <c r="D18" s="348"/>
      <c r="E18" s="348"/>
      <c r="F18" s="349">
        <f>ROUND($V$23*$V$18/100,0)</f>
        <v>0</v>
      </c>
      <c r="G18" s="349"/>
      <c r="H18" s="349"/>
      <c r="I18" s="53">
        <f>ROUND($V$23*$W$18/100,0)</f>
        <v>0</v>
      </c>
      <c r="J18" s="52">
        <f>ROUND($V$23*$X$18/100,1)</f>
        <v>0</v>
      </c>
      <c r="K18" s="52">
        <f>ROUND($V$23*$Y$18/100,0)</f>
        <v>0</v>
      </c>
      <c r="L18" s="52">
        <f>ROUND($V$23*$Z$18/100,2)</f>
        <v>0</v>
      </c>
      <c r="M18" s="52">
        <f>ROUND($V$23*$AA$18/100,2)</f>
        <v>0</v>
      </c>
      <c r="N18" s="54">
        <f>ROUND($V$23*$AB$18/100,0)</f>
        <v>0</v>
      </c>
      <c r="R18" s="350" t="s">
        <v>28</v>
      </c>
      <c r="S18" s="55" t="s">
        <v>29</v>
      </c>
      <c r="T18" s="56">
        <v>168</v>
      </c>
      <c r="U18" s="56">
        <v>2.5</v>
      </c>
      <c r="V18" s="56">
        <v>0.3</v>
      </c>
      <c r="W18" s="56">
        <v>3</v>
      </c>
      <c r="X18" s="56">
        <v>0.1</v>
      </c>
      <c r="Y18" s="56">
        <v>0</v>
      </c>
      <c r="Z18" s="56">
        <v>0.02</v>
      </c>
      <c r="AA18" s="56">
        <v>0.01</v>
      </c>
      <c r="AB18" s="57">
        <v>0</v>
      </c>
      <c r="AC18" s="58"/>
    </row>
    <row r="19" spans="1:29" s="66" customFormat="1" ht="31.5" customHeight="1" x14ac:dyDescent="0.15">
      <c r="A19" s="59" t="s">
        <v>30</v>
      </c>
      <c r="B19" s="59">
        <f>$B$17-$B$18</f>
        <v>520</v>
      </c>
      <c r="C19" s="60">
        <f>$C$17-$C$18</f>
        <v>17</v>
      </c>
      <c r="D19" s="61" t="s">
        <v>15</v>
      </c>
      <c r="E19" s="62">
        <f>$E$17-$C$18</f>
        <v>26</v>
      </c>
      <c r="F19" s="63">
        <f>$F$17-$F$18</f>
        <v>12</v>
      </c>
      <c r="G19" s="63" t="s">
        <v>15</v>
      </c>
      <c r="H19" s="62">
        <f>$H$17-$F$18</f>
        <v>17</v>
      </c>
      <c r="I19" s="62">
        <f>$I$17-$I$18</f>
        <v>240</v>
      </c>
      <c r="J19" s="64">
        <f>$J$17-$J$18</f>
        <v>2.2000000000000002</v>
      </c>
      <c r="K19" s="59">
        <f>$K$17-$K$18</f>
        <v>200</v>
      </c>
      <c r="L19" s="65">
        <f>$L$17-$L$18</f>
        <v>0.28000000000000003</v>
      </c>
      <c r="M19" s="65">
        <f>$M$17-$M$18</f>
        <v>0.32</v>
      </c>
      <c r="N19" s="340">
        <f>$N$17-$N$18</f>
        <v>20</v>
      </c>
      <c r="R19" s="350"/>
      <c r="S19" s="67"/>
      <c r="T19" s="68"/>
      <c r="U19" s="68"/>
      <c r="V19" s="68"/>
      <c r="W19" s="68"/>
      <c r="X19" s="68"/>
      <c r="Y19" s="68"/>
      <c r="Z19" s="68"/>
      <c r="AA19" s="68"/>
      <c r="AB19" s="69"/>
      <c r="AC19" s="70"/>
    </row>
    <row r="20" spans="1:29" s="5" customFormat="1" ht="31.5" customHeight="1" x14ac:dyDescent="0.15">
      <c r="A20" s="20" t="s">
        <v>206</v>
      </c>
      <c r="B20" s="71"/>
      <c r="C20" s="72"/>
      <c r="D20" s="73" t="s">
        <v>15</v>
      </c>
      <c r="E20" s="74"/>
      <c r="F20" s="72"/>
      <c r="G20" s="75" t="s">
        <v>15</v>
      </c>
      <c r="H20" s="74"/>
      <c r="I20" s="74"/>
      <c r="J20" s="71"/>
      <c r="K20" s="71"/>
      <c r="L20" s="71"/>
      <c r="M20" s="71"/>
      <c r="N20" s="76"/>
      <c r="O20" s="77" t="s">
        <v>31</v>
      </c>
      <c r="R20" s="350"/>
      <c r="S20" s="78"/>
      <c r="T20" s="46"/>
      <c r="U20" s="46"/>
      <c r="V20" s="46"/>
      <c r="W20" s="46"/>
      <c r="X20" s="46"/>
      <c r="Y20" s="46"/>
      <c r="Z20" s="46"/>
      <c r="AA20" s="46"/>
      <c r="AB20" s="57"/>
      <c r="AC20" s="58"/>
    </row>
    <row r="22" spans="1:29" ht="13.5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29" ht="13.5" x14ac:dyDescent="0.15">
      <c r="A23" s="79" t="s">
        <v>32</v>
      </c>
      <c r="B23" s="81" t="s">
        <v>177</v>
      </c>
      <c r="R23" s="344" t="s">
        <v>205</v>
      </c>
      <c r="S23" s="344"/>
      <c r="T23" s="344"/>
      <c r="U23" s="344"/>
      <c r="V23" s="82"/>
      <c r="W23" s="83" t="s">
        <v>33</v>
      </c>
    </row>
    <row r="24" spans="1:29" ht="13.5" x14ac:dyDescent="0.15">
      <c r="B24" s="81" t="s">
        <v>34</v>
      </c>
      <c r="M24" s="58"/>
      <c r="N24" s="58"/>
    </row>
    <row r="25" spans="1:29" ht="13.5" x14ac:dyDescent="0.1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345"/>
      <c r="N25" s="345"/>
    </row>
    <row r="26" spans="1:29" ht="13.5" x14ac:dyDescent="0.1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29" ht="13.5" x14ac:dyDescent="0.1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29" ht="13.5" x14ac:dyDescent="0.1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29" ht="13.5" x14ac:dyDescent="0.1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</sheetData>
  <mergeCells count="34">
    <mergeCell ref="A2:K2"/>
    <mergeCell ref="M2:M3"/>
    <mergeCell ref="N2:N3"/>
    <mergeCell ref="C5:E5"/>
    <mergeCell ref="F5:H5"/>
    <mergeCell ref="C6:E6"/>
    <mergeCell ref="F6:H6"/>
    <mergeCell ref="C8:E8"/>
    <mergeCell ref="F8:H8"/>
    <mergeCell ref="C13:E13"/>
    <mergeCell ref="F13:H13"/>
    <mergeCell ref="R13:S13"/>
    <mergeCell ref="C14:E14"/>
    <mergeCell ref="F14:H14"/>
    <mergeCell ref="R14:AB14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R23:U23"/>
    <mergeCell ref="M25:N25"/>
    <mergeCell ref="AC15:AC16"/>
    <mergeCell ref="C16:E16"/>
    <mergeCell ref="F16:H16"/>
    <mergeCell ref="C18:E18"/>
    <mergeCell ref="F18:H18"/>
    <mergeCell ref="R18:R20"/>
  </mergeCells>
  <phoneticPr fontId="29"/>
  <pageMargins left="0.65" right="0.15972222222222199" top="1" bottom="0.35" header="0.51180555555555496" footer="0.51180555555555496"/>
  <pageSetup paperSize="9" scale="91" firstPageNumber="0" orientation="landscape" horizontalDpi="300" verticalDpi="30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zoomScale="90" zoomScaleNormal="9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H3" sqref="H3"/>
    </sheetView>
  </sheetViews>
  <sheetFormatPr defaultRowHeight="12.75" x14ac:dyDescent="0.15"/>
  <cols>
    <col min="1" max="1" width="0.85546875" style="84" customWidth="1"/>
    <col min="2" max="2" width="0.7109375" style="84" customWidth="1"/>
    <col min="3" max="3" width="2.85546875" style="84" customWidth="1"/>
    <col min="4" max="4" width="0.7109375" style="84" customWidth="1"/>
    <col min="5" max="5" width="13.7109375" style="84" customWidth="1"/>
    <col min="6" max="6" width="0.7109375" style="84" customWidth="1"/>
    <col min="7" max="8" width="7.7109375" style="84" customWidth="1"/>
    <col min="9" max="9" width="4.7109375" style="84" customWidth="1"/>
    <col min="10" max="10" width="3.7109375" style="84" customWidth="1"/>
    <col min="11" max="12" width="4.7109375" style="84" customWidth="1"/>
    <col min="13" max="13" width="3.7109375" style="84" customWidth="1"/>
    <col min="14" max="14" width="4.7109375" style="84" customWidth="1"/>
    <col min="15" max="20" width="7.7109375" style="84" customWidth="1"/>
    <col min="21" max="21" width="4.28515625" style="84" customWidth="1"/>
    <col min="22" max="22" width="7.85546875" style="84" customWidth="1"/>
    <col min="23" max="23" width="7.7109375" style="84" customWidth="1"/>
    <col min="24" max="24" width="4.7109375" style="84" customWidth="1"/>
    <col min="25" max="25" width="3.5703125" style="84" customWidth="1"/>
    <col min="26" max="27" width="4.7109375" style="84" customWidth="1"/>
    <col min="28" max="28" width="3.7109375" style="84" customWidth="1"/>
    <col min="29" max="29" width="4.7109375" style="84" customWidth="1"/>
    <col min="30" max="34" width="7.7109375" style="84" customWidth="1"/>
    <col min="35" max="35" width="8.7109375" style="84" customWidth="1"/>
    <col min="36" max="36" width="8" style="84" customWidth="1"/>
    <col min="37" max="37" width="11.5703125" style="84" customWidth="1"/>
    <col min="38" max="1025" width="9.140625" style="84" customWidth="1"/>
  </cols>
  <sheetData>
    <row r="1" spans="1:48" ht="14.25" x14ac:dyDescent="0.15">
      <c r="A1" s="85" t="s">
        <v>35</v>
      </c>
      <c r="B1" s="86"/>
      <c r="C1" s="86"/>
      <c r="D1" s="86"/>
      <c r="AF1" s="378" t="s">
        <v>1</v>
      </c>
      <c r="AG1" s="378"/>
      <c r="AH1" s="378" t="s">
        <v>2</v>
      </c>
      <c r="AI1" s="378"/>
    </row>
    <row r="2" spans="1:48" ht="20.25" customHeight="1" x14ac:dyDescent="0.15">
      <c r="A2" s="87"/>
      <c r="B2" s="87"/>
      <c r="C2" s="87"/>
      <c r="D2" s="87"/>
      <c r="E2" s="87"/>
      <c r="F2" s="87"/>
      <c r="G2" s="88" t="s">
        <v>36</v>
      </c>
      <c r="H2" s="89"/>
      <c r="I2" s="89"/>
      <c r="J2" s="90"/>
      <c r="K2" s="90"/>
      <c r="L2" s="87"/>
      <c r="M2" s="87"/>
      <c r="N2" s="87"/>
      <c r="O2" s="87"/>
      <c r="P2" s="87"/>
      <c r="Q2" s="87"/>
      <c r="R2" s="87"/>
      <c r="S2" s="87" t="s">
        <v>37</v>
      </c>
      <c r="T2" s="87"/>
      <c r="U2" s="87"/>
      <c r="V2" s="87"/>
      <c r="W2" s="87"/>
      <c r="X2" s="87"/>
      <c r="Y2" s="87"/>
      <c r="Z2" s="87"/>
      <c r="AA2" s="87"/>
      <c r="AB2" s="91" t="s">
        <v>38</v>
      </c>
      <c r="AC2" s="92"/>
      <c r="AD2" s="93"/>
      <c r="AE2" s="94"/>
      <c r="AF2" s="379"/>
      <c r="AG2" s="379"/>
      <c r="AH2" s="379"/>
      <c r="AI2" s="379"/>
      <c r="AK2" s="95" t="s">
        <v>182</v>
      </c>
      <c r="AL2" s="95"/>
    </row>
    <row r="3" spans="1:48" ht="27.75" customHeight="1" x14ac:dyDescent="0.15">
      <c r="C3" s="84" t="s">
        <v>39</v>
      </c>
      <c r="V3" s="380" t="s">
        <v>40</v>
      </c>
      <c r="W3" s="380"/>
      <c r="X3" s="96"/>
      <c r="AF3" s="379"/>
      <c r="AG3" s="379"/>
      <c r="AH3" s="379"/>
      <c r="AI3" s="379"/>
      <c r="AK3" s="277" t="s">
        <v>41</v>
      </c>
      <c r="AM3" s="97"/>
      <c r="AN3" s="97"/>
      <c r="AO3" s="97"/>
      <c r="AP3" s="97"/>
      <c r="AQ3" s="97"/>
      <c r="AR3" s="97"/>
      <c r="AS3" s="97"/>
      <c r="AT3" s="97"/>
      <c r="AU3" s="97"/>
    </row>
    <row r="4" spans="1:48" ht="3.75" customHeight="1" x14ac:dyDescent="0.15"/>
    <row r="5" spans="1:48" ht="67.5" customHeight="1" x14ac:dyDescent="0.15">
      <c r="B5" s="98"/>
      <c r="C5" s="99"/>
      <c r="D5" s="99"/>
      <c r="E5" s="99"/>
      <c r="F5" s="99"/>
      <c r="G5" s="381" t="s">
        <v>42</v>
      </c>
      <c r="H5" s="382" t="s">
        <v>4</v>
      </c>
      <c r="I5" s="383" t="s">
        <v>5</v>
      </c>
      <c r="J5" s="383"/>
      <c r="K5" s="383"/>
      <c r="L5" s="383" t="s">
        <v>43</v>
      </c>
      <c r="M5" s="383"/>
      <c r="N5" s="383"/>
      <c r="O5" s="384" t="s">
        <v>7</v>
      </c>
      <c r="P5" s="385" t="s">
        <v>8</v>
      </c>
      <c r="Q5" s="384" t="s">
        <v>9</v>
      </c>
      <c r="R5" s="280" t="s">
        <v>44</v>
      </c>
      <c r="S5" s="280" t="s">
        <v>44</v>
      </c>
      <c r="T5" s="386" t="s">
        <v>10</v>
      </c>
      <c r="V5" s="381" t="s">
        <v>42</v>
      </c>
      <c r="W5" s="382" t="s">
        <v>4</v>
      </c>
      <c r="X5" s="383" t="s">
        <v>5</v>
      </c>
      <c r="Y5" s="383"/>
      <c r="Z5" s="383"/>
      <c r="AA5" s="383" t="s">
        <v>45</v>
      </c>
      <c r="AB5" s="383"/>
      <c r="AC5" s="383"/>
      <c r="AD5" s="384" t="s">
        <v>7</v>
      </c>
      <c r="AE5" s="385" t="s">
        <v>8</v>
      </c>
      <c r="AF5" s="384" t="s">
        <v>9</v>
      </c>
      <c r="AG5" s="280" t="s">
        <v>44</v>
      </c>
      <c r="AH5" s="280" t="s">
        <v>44</v>
      </c>
      <c r="AI5" s="386" t="s">
        <v>10</v>
      </c>
      <c r="AK5" s="100"/>
      <c r="AL5" s="101" t="s">
        <v>20</v>
      </c>
      <c r="AM5" s="102" t="s">
        <v>4</v>
      </c>
      <c r="AN5" s="102" t="s">
        <v>5</v>
      </c>
      <c r="AO5" s="103" t="s">
        <v>21</v>
      </c>
      <c r="AP5" s="102" t="s">
        <v>7</v>
      </c>
      <c r="AQ5" s="102" t="s">
        <v>8</v>
      </c>
      <c r="AR5" s="103" t="s">
        <v>44</v>
      </c>
      <c r="AS5" s="103" t="s">
        <v>44</v>
      </c>
      <c r="AT5" s="103" t="s">
        <v>44</v>
      </c>
      <c r="AU5" s="279" t="s">
        <v>44</v>
      </c>
      <c r="AV5" s="94"/>
    </row>
    <row r="6" spans="1:48" ht="18" customHeight="1" x14ac:dyDescent="0.15">
      <c r="B6" s="104"/>
      <c r="C6" s="105"/>
      <c r="D6" s="105"/>
      <c r="E6" s="105"/>
      <c r="F6" s="105"/>
      <c r="G6" s="381"/>
      <c r="H6" s="382"/>
      <c r="I6" s="383"/>
      <c r="J6" s="383"/>
      <c r="K6" s="383"/>
      <c r="L6" s="383"/>
      <c r="M6" s="383"/>
      <c r="N6" s="383"/>
      <c r="O6" s="384"/>
      <c r="P6" s="385"/>
      <c r="Q6" s="384"/>
      <c r="R6" s="106" t="s">
        <v>179</v>
      </c>
      <c r="S6" s="106" t="s">
        <v>180</v>
      </c>
      <c r="T6" s="386"/>
      <c r="V6" s="381"/>
      <c r="W6" s="382"/>
      <c r="X6" s="383"/>
      <c r="Y6" s="383"/>
      <c r="Z6" s="383"/>
      <c r="AA6" s="383"/>
      <c r="AB6" s="383"/>
      <c r="AC6" s="383"/>
      <c r="AD6" s="384"/>
      <c r="AE6" s="385"/>
      <c r="AF6" s="384"/>
      <c r="AG6" s="106" t="s">
        <v>179</v>
      </c>
      <c r="AH6" s="106" t="s">
        <v>180</v>
      </c>
      <c r="AI6" s="386"/>
      <c r="AK6" s="107"/>
      <c r="AL6" s="108"/>
      <c r="AM6" s="109"/>
      <c r="AN6" s="109"/>
      <c r="AO6" s="110"/>
      <c r="AP6" s="109"/>
      <c r="AQ6" s="109"/>
      <c r="AR6" s="111" t="s">
        <v>46</v>
      </c>
      <c r="AS6" s="111" t="s">
        <v>47</v>
      </c>
      <c r="AT6" s="111" t="s">
        <v>48</v>
      </c>
      <c r="AU6" s="112" t="s">
        <v>49</v>
      </c>
      <c r="AV6" s="94"/>
    </row>
    <row r="7" spans="1:48" ht="17.25" customHeight="1" x14ac:dyDescent="0.15">
      <c r="B7" s="113"/>
      <c r="C7" s="114"/>
      <c r="D7" s="114"/>
      <c r="E7" s="114"/>
      <c r="F7" s="114"/>
      <c r="G7" s="115" t="s">
        <v>50</v>
      </c>
      <c r="H7" s="115" t="s">
        <v>51</v>
      </c>
      <c r="I7" s="375" t="s">
        <v>50</v>
      </c>
      <c r="J7" s="375"/>
      <c r="K7" s="375"/>
      <c r="L7" s="376" t="s">
        <v>50</v>
      </c>
      <c r="M7" s="376"/>
      <c r="N7" s="376"/>
      <c r="O7" s="115" t="s">
        <v>52</v>
      </c>
      <c r="P7" s="116" t="s">
        <v>52</v>
      </c>
      <c r="Q7" s="278" t="s">
        <v>178</v>
      </c>
      <c r="R7" s="118" t="s">
        <v>52</v>
      </c>
      <c r="S7" s="118" t="s">
        <v>52</v>
      </c>
      <c r="T7" s="119" t="s">
        <v>52</v>
      </c>
      <c r="V7" s="115" t="s">
        <v>50</v>
      </c>
      <c r="W7" s="115" t="s">
        <v>51</v>
      </c>
      <c r="X7" s="376" t="s">
        <v>50</v>
      </c>
      <c r="Y7" s="376"/>
      <c r="Z7" s="376"/>
      <c r="AA7" s="376" t="s">
        <v>50</v>
      </c>
      <c r="AB7" s="376"/>
      <c r="AC7" s="376"/>
      <c r="AD7" s="115" t="s">
        <v>52</v>
      </c>
      <c r="AE7" s="116" t="s">
        <v>52</v>
      </c>
      <c r="AF7" s="278" t="s">
        <v>178</v>
      </c>
      <c r="AG7" s="118" t="s">
        <v>52</v>
      </c>
      <c r="AH7" s="118" t="s">
        <v>52</v>
      </c>
      <c r="AI7" s="119" t="s">
        <v>52</v>
      </c>
      <c r="AK7" s="46" t="s">
        <v>24</v>
      </c>
      <c r="AL7" s="47"/>
      <c r="AM7" s="48" t="s">
        <v>25</v>
      </c>
      <c r="AN7" s="48" t="s">
        <v>26</v>
      </c>
      <c r="AO7" s="48" t="s">
        <v>26</v>
      </c>
      <c r="AP7" s="48" t="s">
        <v>27</v>
      </c>
      <c r="AQ7" s="48" t="s">
        <v>27</v>
      </c>
      <c r="AR7" s="281" t="s">
        <v>181</v>
      </c>
      <c r="AS7" s="48" t="s">
        <v>27</v>
      </c>
      <c r="AT7" s="48" t="s">
        <v>27</v>
      </c>
      <c r="AU7" s="120" t="s">
        <v>27</v>
      </c>
      <c r="AV7" s="94"/>
    </row>
    <row r="8" spans="1:48" ht="17.25" customHeight="1" x14ac:dyDescent="0.15">
      <c r="B8" s="377" t="s">
        <v>53</v>
      </c>
      <c r="C8" s="377"/>
      <c r="D8" s="121"/>
      <c r="E8" s="122" t="s">
        <v>54</v>
      </c>
      <c r="F8" s="123"/>
      <c r="G8" s="124">
        <v>40</v>
      </c>
      <c r="H8" s="124">
        <v>143</v>
      </c>
      <c r="I8" s="368">
        <v>2.4</v>
      </c>
      <c r="J8" s="368"/>
      <c r="K8" s="368"/>
      <c r="L8" s="368">
        <v>0.4</v>
      </c>
      <c r="M8" s="368"/>
      <c r="N8" s="368"/>
      <c r="O8" s="124">
        <v>2</v>
      </c>
      <c r="P8" s="124">
        <v>0.3</v>
      </c>
      <c r="Q8" s="124">
        <v>0</v>
      </c>
      <c r="R8" s="125">
        <v>0.03</v>
      </c>
      <c r="S8" s="124">
        <v>0.01</v>
      </c>
      <c r="T8" s="126">
        <v>0</v>
      </c>
      <c r="V8" s="127">
        <v>50</v>
      </c>
      <c r="W8" s="128">
        <v>179</v>
      </c>
      <c r="X8" s="372">
        <v>3.1</v>
      </c>
      <c r="Y8" s="372"/>
      <c r="Z8" s="372"/>
      <c r="AA8" s="368">
        <v>0.5</v>
      </c>
      <c r="AB8" s="368"/>
      <c r="AC8" s="368"/>
      <c r="AD8" s="128">
        <v>3</v>
      </c>
      <c r="AE8" s="128">
        <v>0.4</v>
      </c>
      <c r="AF8" s="128">
        <v>0</v>
      </c>
      <c r="AG8" s="128">
        <v>0.04</v>
      </c>
      <c r="AH8" s="128">
        <v>0.01</v>
      </c>
      <c r="AI8" s="129">
        <v>0</v>
      </c>
      <c r="AK8" s="350" t="s">
        <v>28</v>
      </c>
      <c r="AL8" s="55" t="s">
        <v>54</v>
      </c>
      <c r="AM8" s="248">
        <v>358</v>
      </c>
      <c r="AN8" s="248">
        <v>6.1</v>
      </c>
      <c r="AO8" s="248">
        <v>0.9</v>
      </c>
      <c r="AP8" s="248">
        <v>5</v>
      </c>
      <c r="AQ8" s="248">
        <v>0.8</v>
      </c>
      <c r="AR8" s="248">
        <v>0</v>
      </c>
      <c r="AS8" s="248">
        <v>0.08</v>
      </c>
      <c r="AT8" s="248">
        <v>0.02</v>
      </c>
      <c r="AU8" s="57">
        <v>0</v>
      </c>
      <c r="AV8" s="94"/>
    </row>
    <row r="9" spans="1:48" ht="17.25" customHeight="1" x14ac:dyDescent="0.15">
      <c r="B9" s="377"/>
      <c r="C9" s="377"/>
      <c r="D9" s="121"/>
      <c r="E9" s="122" t="s">
        <v>55</v>
      </c>
      <c r="F9" s="123"/>
      <c r="G9" s="130"/>
      <c r="H9" s="128">
        <f>ROUND($G$9/100*AM8,0)</f>
        <v>0</v>
      </c>
      <c r="I9" s="367">
        <f>ROUND($G$9/100*AN8,1)</f>
        <v>0</v>
      </c>
      <c r="J9" s="367"/>
      <c r="K9" s="367"/>
      <c r="L9" s="367">
        <f>ROUND($G$9/100*AO8,1)</f>
        <v>0</v>
      </c>
      <c r="M9" s="367"/>
      <c r="N9" s="367"/>
      <c r="O9" s="128">
        <f>ROUND($G$9/100*AP8,0)</f>
        <v>0</v>
      </c>
      <c r="P9" s="131">
        <f>ROUND($G$9/100*AQ8,1)</f>
        <v>0</v>
      </c>
      <c r="Q9" s="128">
        <f>ROUND($G$9/100*AR8,0)</f>
        <v>0</v>
      </c>
      <c r="R9" s="132">
        <f>ROUND($G$9/100*AS8,2)</f>
        <v>0</v>
      </c>
      <c r="S9" s="133">
        <f>ROUND($G$9/100*AT8,2)</f>
        <v>0</v>
      </c>
      <c r="T9" s="129">
        <f>ROUND($G$9/100*AU8,0)</f>
        <v>0</v>
      </c>
      <c r="V9" s="130"/>
      <c r="W9" s="128">
        <f>ROUND($V$9/100*AM8,0)</f>
        <v>0</v>
      </c>
      <c r="X9" s="367">
        <f>ROUND($V$9/100*AN8,1)</f>
        <v>0</v>
      </c>
      <c r="Y9" s="367"/>
      <c r="Z9" s="367"/>
      <c r="AA9" s="367">
        <f>ROUND($V$9/100*AO8,1)</f>
        <v>0</v>
      </c>
      <c r="AB9" s="367"/>
      <c r="AC9" s="367"/>
      <c r="AD9" s="128">
        <f>ROUND($V$9/100*AP8,0)</f>
        <v>0</v>
      </c>
      <c r="AE9" s="131">
        <f>ROUND($V$9/100*AQ8,1)</f>
        <v>0</v>
      </c>
      <c r="AF9" s="128">
        <f>ROUND($V$9/100*AR8,0)</f>
        <v>0</v>
      </c>
      <c r="AG9" s="133">
        <f>ROUND($V$9/100*AS8,2)</f>
        <v>0</v>
      </c>
      <c r="AH9" s="133">
        <f>ROUND($V$9/100*AT8,2)</f>
        <v>0</v>
      </c>
      <c r="AI9" s="129">
        <f>ROUND($V$9/100*AU8,0)</f>
        <v>0</v>
      </c>
      <c r="AK9" s="350"/>
      <c r="AL9" s="55" t="s">
        <v>56</v>
      </c>
      <c r="AM9" s="248">
        <v>299</v>
      </c>
      <c r="AN9" s="248">
        <v>9.1</v>
      </c>
      <c r="AO9" s="248">
        <v>7.3</v>
      </c>
      <c r="AP9" s="248">
        <v>34</v>
      </c>
      <c r="AQ9" s="248">
        <v>0.8</v>
      </c>
      <c r="AR9" s="248">
        <v>0</v>
      </c>
      <c r="AS9" s="248">
        <v>7.0000000000000007E-2</v>
      </c>
      <c r="AT9" s="248">
        <v>0.05</v>
      </c>
      <c r="AU9" s="57">
        <v>0</v>
      </c>
      <c r="AV9" s="94"/>
    </row>
    <row r="10" spans="1:48" ht="17.25" customHeight="1" x14ac:dyDescent="0.15">
      <c r="B10" s="377"/>
      <c r="C10" s="377"/>
      <c r="D10" s="121"/>
      <c r="E10" s="122" t="s">
        <v>56</v>
      </c>
      <c r="F10" s="123"/>
      <c r="G10" s="124"/>
      <c r="H10" s="124"/>
      <c r="I10" s="368"/>
      <c r="J10" s="368"/>
      <c r="K10" s="368"/>
      <c r="L10" s="368"/>
      <c r="M10" s="368"/>
      <c r="N10" s="368"/>
      <c r="O10" s="124"/>
      <c r="P10" s="124"/>
      <c r="Q10" s="124"/>
      <c r="R10" s="125"/>
      <c r="S10" s="124"/>
      <c r="T10" s="126"/>
      <c r="V10" s="124"/>
      <c r="W10" s="124"/>
      <c r="X10" s="371"/>
      <c r="Y10" s="371"/>
      <c r="Z10" s="371"/>
      <c r="AA10" s="371"/>
      <c r="AB10" s="371"/>
      <c r="AC10" s="371"/>
      <c r="AD10" s="124"/>
      <c r="AE10" s="134"/>
      <c r="AF10" s="124"/>
      <c r="AG10" s="133"/>
      <c r="AH10" s="124"/>
      <c r="AI10" s="126"/>
      <c r="AK10" s="350"/>
      <c r="AL10" s="135" t="s">
        <v>57</v>
      </c>
      <c r="AM10" s="46">
        <v>223</v>
      </c>
      <c r="AN10" s="46">
        <v>5.5</v>
      </c>
      <c r="AO10" s="46">
        <v>1.3</v>
      </c>
      <c r="AP10" s="46">
        <v>18</v>
      </c>
      <c r="AQ10" s="46">
        <v>0.5</v>
      </c>
      <c r="AR10" s="46">
        <v>0</v>
      </c>
      <c r="AS10" s="46">
        <v>0.04</v>
      </c>
      <c r="AT10" s="46">
        <v>0.01</v>
      </c>
      <c r="AU10" s="136">
        <v>0</v>
      </c>
      <c r="AV10" s="94"/>
    </row>
    <row r="11" spans="1:48" ht="17.25" customHeight="1" x14ac:dyDescent="0.15">
      <c r="B11" s="377"/>
      <c r="C11" s="377"/>
      <c r="D11" s="137"/>
      <c r="E11" s="138" t="s">
        <v>55</v>
      </c>
      <c r="F11" s="114"/>
      <c r="G11" s="139"/>
      <c r="H11" s="128">
        <f>ROUND($G$11/100*AM9,0)</f>
        <v>0</v>
      </c>
      <c r="I11" s="367">
        <f>ROUND($G$11/100*AN9,1)</f>
        <v>0</v>
      </c>
      <c r="J11" s="367"/>
      <c r="K11" s="367"/>
      <c r="L11" s="367">
        <f>ROUND($G$11/100*AO9,1)</f>
        <v>0</v>
      </c>
      <c r="M11" s="367"/>
      <c r="N11" s="367"/>
      <c r="O11" s="128">
        <f>ROUND($G$11/100*AP9,0)</f>
        <v>0</v>
      </c>
      <c r="P11" s="131">
        <f>ROUND($G$11/100*AQ9,1)</f>
        <v>0</v>
      </c>
      <c r="Q11" s="128">
        <f>ROUND($G$11/100*AR9,0)</f>
        <v>0</v>
      </c>
      <c r="R11" s="132">
        <f>ROUND($G$11/100*AS9,2)</f>
        <v>0</v>
      </c>
      <c r="S11" s="133">
        <f>ROUND($G$11/100*AT9,2)</f>
        <v>0</v>
      </c>
      <c r="T11" s="129">
        <f>ROUND($G$11/100*AU9,0)</f>
        <v>0</v>
      </c>
      <c r="V11" s="139"/>
      <c r="W11" s="128">
        <f>ROUND($V$11/100*AM9,0)</f>
        <v>0</v>
      </c>
      <c r="X11" s="367">
        <f>ROUND($V$11/100*AN9,1)</f>
        <v>0</v>
      </c>
      <c r="Y11" s="367"/>
      <c r="Z11" s="367"/>
      <c r="AA11" s="367">
        <f>ROUND($V$11/100*AO9,1)</f>
        <v>0</v>
      </c>
      <c r="AB11" s="367"/>
      <c r="AC11" s="367"/>
      <c r="AD11" s="128">
        <f>ROUND($V$11/100*AP9,0)</f>
        <v>0</v>
      </c>
      <c r="AE11" s="131">
        <f>ROUND($V$11/100*AQ9,1)</f>
        <v>0</v>
      </c>
      <c r="AF11" s="128">
        <f>ROUND($V$11/100*AR9,0)</f>
        <v>0</v>
      </c>
      <c r="AG11" s="133">
        <f>ROUND($V$11/100*AS9,2)</f>
        <v>0</v>
      </c>
      <c r="AH11" s="133">
        <f>ROUND($V$11/100*AT9,2)</f>
        <v>0</v>
      </c>
      <c r="AI11" s="129">
        <f>ROUND($V$11/100*AU9,0)</f>
        <v>0</v>
      </c>
      <c r="AK11" s="55" t="s">
        <v>58</v>
      </c>
      <c r="AL11" s="140"/>
      <c r="AM11" s="248">
        <v>101</v>
      </c>
      <c r="AN11" s="248">
        <v>1.2</v>
      </c>
      <c r="AO11" s="248">
        <v>0.4</v>
      </c>
      <c r="AP11" s="248">
        <v>15</v>
      </c>
      <c r="AQ11" s="248">
        <v>0.5</v>
      </c>
      <c r="AR11" s="248">
        <v>0</v>
      </c>
      <c r="AS11" s="248">
        <v>7.0000000000000007E-2</v>
      </c>
      <c r="AT11" s="248">
        <v>0.03</v>
      </c>
      <c r="AU11" s="57">
        <v>26</v>
      </c>
      <c r="AV11" s="94"/>
    </row>
    <row r="12" spans="1:48" ht="17.25" customHeight="1" x14ac:dyDescent="0.15">
      <c r="B12" s="377"/>
      <c r="C12" s="377"/>
      <c r="D12" s="137"/>
      <c r="E12" s="138" t="s">
        <v>57</v>
      </c>
      <c r="F12" s="114"/>
      <c r="G12" s="113">
        <v>4</v>
      </c>
      <c r="H12" s="113">
        <v>9</v>
      </c>
      <c r="I12" s="368">
        <v>0.2</v>
      </c>
      <c r="J12" s="368"/>
      <c r="K12" s="368"/>
      <c r="L12" s="372">
        <v>0.1</v>
      </c>
      <c r="M12" s="372"/>
      <c r="N12" s="372"/>
      <c r="O12" s="113">
        <v>1</v>
      </c>
      <c r="P12" s="141">
        <v>0</v>
      </c>
      <c r="Q12" s="113">
        <v>0</v>
      </c>
      <c r="R12" s="132">
        <v>0</v>
      </c>
      <c r="S12" s="142">
        <v>0</v>
      </c>
      <c r="T12" s="143">
        <v>0</v>
      </c>
      <c r="V12" s="113">
        <v>5</v>
      </c>
      <c r="W12" s="113">
        <v>11</v>
      </c>
      <c r="X12" s="368">
        <v>0.3</v>
      </c>
      <c r="Y12" s="368"/>
      <c r="Z12" s="368"/>
      <c r="AA12" s="372">
        <v>0.1</v>
      </c>
      <c r="AB12" s="372"/>
      <c r="AC12" s="372"/>
      <c r="AD12" s="113">
        <v>1</v>
      </c>
      <c r="AE12" s="141">
        <v>0</v>
      </c>
      <c r="AF12" s="113">
        <v>0</v>
      </c>
      <c r="AG12" s="133">
        <v>0</v>
      </c>
      <c r="AH12" s="142">
        <v>0</v>
      </c>
      <c r="AI12" s="143">
        <v>0</v>
      </c>
      <c r="AK12" s="55" t="s">
        <v>59</v>
      </c>
      <c r="AL12" s="140"/>
      <c r="AM12" s="248">
        <v>361</v>
      </c>
      <c r="AN12" s="248">
        <v>0.4</v>
      </c>
      <c r="AO12" s="248">
        <v>0</v>
      </c>
      <c r="AP12" s="248">
        <v>5</v>
      </c>
      <c r="AQ12" s="248">
        <v>0.2</v>
      </c>
      <c r="AR12" s="248">
        <v>0</v>
      </c>
      <c r="AS12" s="248">
        <v>0</v>
      </c>
      <c r="AT12" s="248">
        <v>0</v>
      </c>
      <c r="AU12" s="57">
        <v>0</v>
      </c>
      <c r="AV12" s="94"/>
    </row>
    <row r="13" spans="1:48" ht="17.25" customHeight="1" x14ac:dyDescent="0.15">
      <c r="B13" s="377"/>
      <c r="C13" s="377"/>
      <c r="D13" s="137"/>
      <c r="E13" s="138" t="s">
        <v>55</v>
      </c>
      <c r="F13" s="114"/>
      <c r="G13" s="139"/>
      <c r="H13" s="128">
        <f>ROUND($G$13/100*AM10,0)</f>
        <v>0</v>
      </c>
      <c r="I13" s="367">
        <f>ROUND($G$13/100*AN10,1)</f>
        <v>0</v>
      </c>
      <c r="J13" s="367"/>
      <c r="K13" s="367"/>
      <c r="L13" s="367">
        <f>ROUND($G$13/100*AO10,1)</f>
        <v>0</v>
      </c>
      <c r="M13" s="367"/>
      <c r="N13" s="367"/>
      <c r="O13" s="128">
        <f>ROUND($G$13/100*AP10,0)</f>
        <v>0</v>
      </c>
      <c r="P13" s="131">
        <f>ROUND($G$13/100*AQ10,1)</f>
        <v>0</v>
      </c>
      <c r="Q13" s="128">
        <f>ROUND($G$13/100*AR10,0)</f>
        <v>0</v>
      </c>
      <c r="R13" s="144">
        <f>ROUND($G$13/100*AS10,2)</f>
        <v>0</v>
      </c>
      <c r="S13" s="133">
        <f>ROUND($G$13/100*AT10,2)</f>
        <v>0</v>
      </c>
      <c r="T13" s="129">
        <f>ROUND($G$13/100*AU10,0)</f>
        <v>0</v>
      </c>
      <c r="V13" s="130"/>
      <c r="W13" s="128">
        <f>ROUND($V$13/100*AM10,0)</f>
        <v>0</v>
      </c>
      <c r="X13" s="367">
        <f>ROUND($V$13/100*AN10,1)</f>
        <v>0</v>
      </c>
      <c r="Y13" s="367"/>
      <c r="Z13" s="367"/>
      <c r="AA13" s="367">
        <f>ROUND($V$13/100*AO10,1)</f>
        <v>0</v>
      </c>
      <c r="AB13" s="367"/>
      <c r="AC13" s="367"/>
      <c r="AD13" s="128">
        <f>ROUND($V$13/100*AP10,0)</f>
        <v>0</v>
      </c>
      <c r="AE13" s="131">
        <f>ROUND($V$13/100*AQ10,1)</f>
        <v>0</v>
      </c>
      <c r="AF13" s="128">
        <f>ROUND($V$13/100*AR10,0)</f>
        <v>0</v>
      </c>
      <c r="AG13" s="133">
        <f>ROUND($V$13/100*AS10,2)</f>
        <v>0</v>
      </c>
      <c r="AH13" s="133">
        <f>ROUND($V$13/100*AT10,2)</f>
        <v>0</v>
      </c>
      <c r="AI13" s="129">
        <f>ROUND($V$13/100*AU10,0)</f>
        <v>0</v>
      </c>
      <c r="AK13" s="55" t="s">
        <v>60</v>
      </c>
      <c r="AL13" s="140"/>
      <c r="AM13" s="248">
        <v>754</v>
      </c>
      <c r="AN13" s="248">
        <v>2.8</v>
      </c>
      <c r="AO13" s="248">
        <v>78.400000000000006</v>
      </c>
      <c r="AP13" s="248">
        <v>100</v>
      </c>
      <c r="AQ13" s="248">
        <v>1.1000000000000001</v>
      </c>
      <c r="AR13" s="248">
        <v>41</v>
      </c>
      <c r="AS13" s="248">
        <v>0.04</v>
      </c>
      <c r="AT13" s="248">
        <v>7.0000000000000007E-2</v>
      </c>
      <c r="AU13" s="57">
        <v>0</v>
      </c>
      <c r="AV13" s="94"/>
    </row>
    <row r="14" spans="1:48" ht="17.25" customHeight="1" x14ac:dyDescent="0.15">
      <c r="B14" s="124"/>
      <c r="C14" s="370" t="s">
        <v>58</v>
      </c>
      <c r="D14" s="370"/>
      <c r="E14" s="370"/>
      <c r="F14" s="123"/>
      <c r="G14" s="124">
        <v>10</v>
      </c>
      <c r="H14" s="124">
        <v>10</v>
      </c>
      <c r="I14" s="368">
        <v>0.1</v>
      </c>
      <c r="J14" s="368"/>
      <c r="K14" s="368"/>
      <c r="L14" s="367">
        <v>0</v>
      </c>
      <c r="M14" s="367"/>
      <c r="N14" s="367"/>
      <c r="O14" s="124">
        <v>2</v>
      </c>
      <c r="P14" s="124">
        <v>0.1</v>
      </c>
      <c r="Q14" s="124">
        <v>0</v>
      </c>
      <c r="R14" s="125">
        <v>0.01</v>
      </c>
      <c r="S14" s="145">
        <v>0</v>
      </c>
      <c r="T14" s="126">
        <v>3</v>
      </c>
      <c r="V14" s="124">
        <v>12</v>
      </c>
      <c r="W14" s="124">
        <v>12</v>
      </c>
      <c r="X14" s="368">
        <v>0.1</v>
      </c>
      <c r="Y14" s="368"/>
      <c r="Z14" s="368"/>
      <c r="AA14" s="367">
        <v>0</v>
      </c>
      <c r="AB14" s="367"/>
      <c r="AC14" s="367"/>
      <c r="AD14" s="124">
        <v>2</v>
      </c>
      <c r="AE14" s="124">
        <v>0.1</v>
      </c>
      <c r="AF14" s="124">
        <v>0</v>
      </c>
      <c r="AG14" s="133">
        <v>0.01</v>
      </c>
      <c r="AH14" s="145">
        <v>0</v>
      </c>
      <c r="AI14" s="126">
        <v>3</v>
      </c>
      <c r="AK14" s="55" t="s">
        <v>61</v>
      </c>
      <c r="AL14" s="140"/>
      <c r="AM14" s="248">
        <v>138</v>
      </c>
      <c r="AN14" s="283">
        <v>10</v>
      </c>
      <c r="AO14" s="248">
        <v>7.7</v>
      </c>
      <c r="AP14" s="248">
        <v>118</v>
      </c>
      <c r="AQ14" s="248">
        <v>1.9</v>
      </c>
      <c r="AR14" s="248">
        <v>0</v>
      </c>
      <c r="AS14" s="248">
        <v>0.05</v>
      </c>
      <c r="AT14" s="248">
        <v>0.04</v>
      </c>
      <c r="AU14" s="57">
        <v>0</v>
      </c>
      <c r="AV14" s="94"/>
    </row>
    <row r="15" spans="1:48" ht="17.25" customHeight="1" x14ac:dyDescent="0.15">
      <c r="B15" s="124"/>
      <c r="C15" s="370" t="s">
        <v>55</v>
      </c>
      <c r="D15" s="370"/>
      <c r="E15" s="370"/>
      <c r="F15" s="123"/>
      <c r="G15" s="130"/>
      <c r="H15" s="128">
        <f>ROUND($G$15/100*AM11,0)</f>
        <v>0</v>
      </c>
      <c r="I15" s="367">
        <f>ROUND($G$15/100*AN11,1)</f>
        <v>0</v>
      </c>
      <c r="J15" s="367"/>
      <c r="K15" s="367"/>
      <c r="L15" s="367">
        <f>ROUND($G$15/100*AO11,1)</f>
        <v>0</v>
      </c>
      <c r="M15" s="367"/>
      <c r="N15" s="367"/>
      <c r="O15" s="128">
        <f>ROUND($G$15/100*AP11,0)</f>
        <v>0</v>
      </c>
      <c r="P15" s="131">
        <f>ROUND($G$15/100*AQ11,1)</f>
        <v>0</v>
      </c>
      <c r="Q15" s="128">
        <f>ROUND($G$15/100*AR11,0)</f>
        <v>0</v>
      </c>
      <c r="R15" s="132">
        <f>ROUND($G$15/100*AS11,2)</f>
        <v>0</v>
      </c>
      <c r="S15" s="133">
        <f>ROUND($G$15/100*AT11,2)</f>
        <v>0</v>
      </c>
      <c r="T15" s="129">
        <f>ROUND($G$15/100*AU11,0)</f>
        <v>0</v>
      </c>
      <c r="V15" s="130"/>
      <c r="W15" s="128">
        <f>ROUND($V$15/100*AM11,0)</f>
        <v>0</v>
      </c>
      <c r="X15" s="367">
        <f>ROUND($V$15/100*AN11,1)</f>
        <v>0</v>
      </c>
      <c r="Y15" s="367"/>
      <c r="Z15" s="367"/>
      <c r="AA15" s="367">
        <f>ROUND($V$15/100*AO11,1)</f>
        <v>0</v>
      </c>
      <c r="AB15" s="367"/>
      <c r="AC15" s="367"/>
      <c r="AD15" s="128">
        <f>ROUND($V$15/100*AP11,0)</f>
        <v>0</v>
      </c>
      <c r="AE15" s="131">
        <f>ROUND($V$15/100*AQ11,1)</f>
        <v>0</v>
      </c>
      <c r="AF15" s="128">
        <f>ROUND($V$15/100*AR11,0)</f>
        <v>0</v>
      </c>
      <c r="AG15" s="133">
        <f>ROUND($V$15/100*AS11,2)</f>
        <v>0</v>
      </c>
      <c r="AH15" s="133">
        <f>ROUND($V$15/100*AT11,2)</f>
        <v>0</v>
      </c>
      <c r="AI15" s="129">
        <f>ROUND($V$15/100*AU11,0)</f>
        <v>0</v>
      </c>
      <c r="AK15" s="55" t="s">
        <v>62</v>
      </c>
      <c r="AL15" s="140"/>
      <c r="AM15" s="248">
        <v>57</v>
      </c>
      <c r="AN15" s="248">
        <v>0.5</v>
      </c>
      <c r="AO15" s="248">
        <v>0</v>
      </c>
      <c r="AP15" s="248">
        <v>9</v>
      </c>
      <c r="AQ15" s="248">
        <v>0.2</v>
      </c>
      <c r="AR15" s="248">
        <v>12</v>
      </c>
      <c r="AS15" s="248">
        <v>0.03</v>
      </c>
      <c r="AT15" s="248">
        <v>0.01</v>
      </c>
      <c r="AU15" s="57">
        <v>23</v>
      </c>
      <c r="AV15" s="94"/>
    </row>
    <row r="16" spans="1:48" ht="17.25" customHeight="1" x14ac:dyDescent="0.15">
      <c r="B16" s="124"/>
      <c r="C16" s="370" t="s">
        <v>59</v>
      </c>
      <c r="D16" s="370"/>
      <c r="E16" s="370"/>
      <c r="F16" s="123"/>
      <c r="G16" s="124">
        <v>4</v>
      </c>
      <c r="H16" s="124">
        <v>14</v>
      </c>
      <c r="I16" s="371">
        <v>0</v>
      </c>
      <c r="J16" s="371"/>
      <c r="K16" s="371"/>
      <c r="L16" s="367">
        <v>0</v>
      </c>
      <c r="M16" s="367"/>
      <c r="N16" s="367"/>
      <c r="O16" s="124">
        <v>0</v>
      </c>
      <c r="P16" s="134">
        <v>0</v>
      </c>
      <c r="Q16" s="124">
        <v>0</v>
      </c>
      <c r="R16" s="125">
        <v>0</v>
      </c>
      <c r="S16" s="145">
        <v>0</v>
      </c>
      <c r="T16" s="126">
        <v>0</v>
      </c>
      <c r="V16" s="124">
        <v>4</v>
      </c>
      <c r="W16" s="124">
        <v>14</v>
      </c>
      <c r="X16" s="371">
        <v>0</v>
      </c>
      <c r="Y16" s="371"/>
      <c r="Z16" s="371"/>
      <c r="AA16" s="367">
        <v>0</v>
      </c>
      <c r="AB16" s="367"/>
      <c r="AC16" s="367"/>
      <c r="AD16" s="124">
        <v>0</v>
      </c>
      <c r="AE16" s="134">
        <v>0</v>
      </c>
      <c r="AF16" s="124">
        <v>0</v>
      </c>
      <c r="AG16" s="133">
        <v>0</v>
      </c>
      <c r="AH16" s="145">
        <v>0</v>
      </c>
      <c r="AI16" s="126">
        <v>0</v>
      </c>
      <c r="AK16" s="146" t="s">
        <v>63</v>
      </c>
      <c r="AL16" s="140"/>
      <c r="AM16" s="248">
        <v>34</v>
      </c>
      <c r="AN16" s="248">
        <v>1.2</v>
      </c>
      <c r="AO16" s="248">
        <v>0</v>
      </c>
      <c r="AP16" s="248">
        <v>39</v>
      </c>
      <c r="AQ16" s="248">
        <v>0.7</v>
      </c>
      <c r="AR16" s="248">
        <v>348</v>
      </c>
      <c r="AS16" s="248">
        <v>0.05</v>
      </c>
      <c r="AT16" s="248">
        <v>7.0000000000000007E-2</v>
      </c>
      <c r="AU16" s="57">
        <v>29</v>
      </c>
      <c r="AV16" s="94"/>
    </row>
    <row r="17" spans="2:48" ht="17.25" customHeight="1" x14ac:dyDescent="0.15">
      <c r="B17" s="124"/>
      <c r="C17" s="370" t="s">
        <v>55</v>
      </c>
      <c r="D17" s="370"/>
      <c r="E17" s="370"/>
      <c r="F17" s="123"/>
      <c r="G17" s="130"/>
      <c r="H17" s="128">
        <f>ROUND($G$17/100*AM12,0)</f>
        <v>0</v>
      </c>
      <c r="I17" s="367">
        <f>ROUND($G$17/100*AN12,1)</f>
        <v>0</v>
      </c>
      <c r="J17" s="367"/>
      <c r="K17" s="367"/>
      <c r="L17" s="367">
        <f>ROUND($G$17/100*AO12,1)</f>
        <v>0</v>
      </c>
      <c r="M17" s="367"/>
      <c r="N17" s="367"/>
      <c r="O17" s="128">
        <f>ROUND($G$17/100*AP12,0)</f>
        <v>0</v>
      </c>
      <c r="P17" s="131">
        <f>ROUND($G$17/100*AQ12,1)</f>
        <v>0</v>
      </c>
      <c r="Q17" s="128">
        <f>ROUND($G$17/100*AR12,0)</f>
        <v>0</v>
      </c>
      <c r="R17" s="132">
        <f>ROUND($G$17/100*AS12,2)</f>
        <v>0</v>
      </c>
      <c r="S17" s="133">
        <f>ROUND($G$17/100*AT12,2)</f>
        <v>0</v>
      </c>
      <c r="T17" s="129">
        <f>ROUND($G$17/100*AU12,0)</f>
        <v>0</v>
      </c>
      <c r="V17" s="130"/>
      <c r="W17" s="128">
        <f>ROUND($V$17/100*AM12,0)</f>
        <v>0</v>
      </c>
      <c r="X17" s="367">
        <f>ROUND($V$17/100*AN12,1)</f>
        <v>0</v>
      </c>
      <c r="Y17" s="367"/>
      <c r="Z17" s="367"/>
      <c r="AA17" s="367">
        <f>ROUND($V$17/100*AO12,1)</f>
        <v>0</v>
      </c>
      <c r="AB17" s="367"/>
      <c r="AC17" s="367"/>
      <c r="AD17" s="128">
        <f>ROUND($V$17/100*AP12,0)</f>
        <v>0</v>
      </c>
      <c r="AE17" s="131">
        <f>ROUND($V$17/100*AQ12,1)</f>
        <v>0</v>
      </c>
      <c r="AF17" s="128">
        <f>ROUND($V$17/100*AR12,0)</f>
        <v>0</v>
      </c>
      <c r="AG17" s="133">
        <f>ROUND($V$17/100*AS12,2)</f>
        <v>0</v>
      </c>
      <c r="AH17" s="133">
        <f>ROUND($V$17/100*AT12,2)</f>
        <v>0</v>
      </c>
      <c r="AI17" s="129">
        <f>ROUND($V$17/100*AU12,0)</f>
        <v>0</v>
      </c>
      <c r="AK17" s="146" t="s">
        <v>64</v>
      </c>
      <c r="AL17" s="140"/>
      <c r="AM17" s="248">
        <v>30</v>
      </c>
      <c r="AN17" s="248">
        <v>1.2</v>
      </c>
      <c r="AO17" s="248">
        <v>0</v>
      </c>
      <c r="AP17" s="248">
        <v>24</v>
      </c>
      <c r="AQ17" s="248">
        <v>0.3</v>
      </c>
      <c r="AR17" s="248">
        <v>5</v>
      </c>
      <c r="AS17" s="248">
        <v>0.04</v>
      </c>
      <c r="AT17" s="248">
        <v>0.02</v>
      </c>
      <c r="AU17" s="57">
        <v>13</v>
      </c>
      <c r="AV17" s="94"/>
    </row>
    <row r="18" spans="2:48" ht="17.25" customHeight="1" x14ac:dyDescent="0.15">
      <c r="B18" s="124"/>
      <c r="C18" s="370" t="s">
        <v>60</v>
      </c>
      <c r="D18" s="370"/>
      <c r="E18" s="370"/>
      <c r="F18" s="123"/>
      <c r="G18" s="124">
        <v>6</v>
      </c>
      <c r="H18" s="124">
        <v>45</v>
      </c>
      <c r="I18" s="368">
        <v>0.2</v>
      </c>
      <c r="J18" s="368"/>
      <c r="K18" s="368"/>
      <c r="L18" s="372">
        <v>4.7</v>
      </c>
      <c r="M18" s="372"/>
      <c r="N18" s="372"/>
      <c r="O18" s="124">
        <v>6</v>
      </c>
      <c r="P18" s="124">
        <v>0.1</v>
      </c>
      <c r="Q18" s="124">
        <v>2</v>
      </c>
      <c r="R18" s="125">
        <v>0</v>
      </c>
      <c r="S18" s="145">
        <v>0</v>
      </c>
      <c r="T18" s="126">
        <v>0</v>
      </c>
      <c r="V18" s="124">
        <v>7</v>
      </c>
      <c r="W18" s="124">
        <v>53</v>
      </c>
      <c r="X18" s="368">
        <v>0.2</v>
      </c>
      <c r="Y18" s="368"/>
      <c r="Z18" s="368"/>
      <c r="AA18" s="372">
        <v>5.5</v>
      </c>
      <c r="AB18" s="372"/>
      <c r="AC18" s="372"/>
      <c r="AD18" s="124">
        <v>7</v>
      </c>
      <c r="AE18" s="124">
        <v>0.1</v>
      </c>
      <c r="AF18" s="124">
        <v>3</v>
      </c>
      <c r="AG18" s="133">
        <v>0</v>
      </c>
      <c r="AH18" s="145">
        <v>0</v>
      </c>
      <c r="AI18" s="126">
        <v>0</v>
      </c>
      <c r="AK18" s="55" t="s">
        <v>65</v>
      </c>
      <c r="AL18" s="140"/>
      <c r="AM18" s="248">
        <v>157</v>
      </c>
      <c r="AN18" s="248">
        <v>20.399999999999999</v>
      </c>
      <c r="AO18" s="283">
        <v>7</v>
      </c>
      <c r="AP18" s="248">
        <v>65</v>
      </c>
      <c r="AQ18" s="248">
        <v>0.9</v>
      </c>
      <c r="AR18" s="248">
        <v>37</v>
      </c>
      <c r="AS18" s="248">
        <v>0.09</v>
      </c>
      <c r="AT18" s="248">
        <v>0.15</v>
      </c>
      <c r="AU18" s="57">
        <v>0</v>
      </c>
      <c r="AV18" s="94"/>
    </row>
    <row r="19" spans="2:48" ht="17.25" customHeight="1" x14ac:dyDescent="0.15">
      <c r="B19" s="124"/>
      <c r="C19" s="370" t="s">
        <v>55</v>
      </c>
      <c r="D19" s="370"/>
      <c r="E19" s="370"/>
      <c r="F19" s="123"/>
      <c r="G19" s="130"/>
      <c r="H19" s="128">
        <f>ROUND($G$19/100*AM13,0)</f>
        <v>0</v>
      </c>
      <c r="I19" s="367">
        <f>ROUND($G$19/100*AN13,1)</f>
        <v>0</v>
      </c>
      <c r="J19" s="367"/>
      <c r="K19" s="367"/>
      <c r="L19" s="367">
        <f>ROUND($G$19/100*AO13,1)</f>
        <v>0</v>
      </c>
      <c r="M19" s="367"/>
      <c r="N19" s="367"/>
      <c r="O19" s="128">
        <f>ROUND($G$19/100*AP13,0)</f>
        <v>0</v>
      </c>
      <c r="P19" s="131">
        <f>ROUND($G$19/100*AQ13,1)</f>
        <v>0</v>
      </c>
      <c r="Q19" s="128">
        <f>ROUND($G$19/100*AR13,0)</f>
        <v>0</v>
      </c>
      <c r="R19" s="132">
        <f>ROUND($G$19/100*AS13,2)</f>
        <v>0</v>
      </c>
      <c r="S19" s="133">
        <f>ROUND($G$19/100*AT13,2)</f>
        <v>0</v>
      </c>
      <c r="T19" s="129">
        <f>ROUND($G$19/100*AU13,0)</f>
        <v>0</v>
      </c>
      <c r="V19" s="130"/>
      <c r="W19" s="128">
        <f>ROUND($V$19/100*AM13,0)</f>
        <v>0</v>
      </c>
      <c r="X19" s="367">
        <f>ROUND($V$19/100*AN13,1)</f>
        <v>0</v>
      </c>
      <c r="Y19" s="367"/>
      <c r="Z19" s="367"/>
      <c r="AA19" s="367">
        <f>ROUND($V$19/100*AO13,1)</f>
        <v>0</v>
      </c>
      <c r="AB19" s="367"/>
      <c r="AC19" s="367"/>
      <c r="AD19" s="128">
        <f>ROUND($V$19/100*AP13,0)</f>
        <v>0</v>
      </c>
      <c r="AE19" s="131">
        <f>ROUND($V$19/100*AQ13,1)</f>
        <v>0</v>
      </c>
      <c r="AF19" s="128">
        <f>ROUND($V$19/100*AR13,0)</f>
        <v>0</v>
      </c>
      <c r="AG19" s="147">
        <f>ROUND($V$19/100*AS13,2)</f>
        <v>0</v>
      </c>
      <c r="AH19" s="133">
        <f>ROUND($V$19/100*AT13,2)</f>
        <v>0</v>
      </c>
      <c r="AI19" s="129">
        <f>ROUND($V$19/100*AU13,0)</f>
        <v>0</v>
      </c>
      <c r="AK19" s="55" t="s">
        <v>66</v>
      </c>
      <c r="AL19" s="140"/>
      <c r="AM19" s="248">
        <v>189</v>
      </c>
      <c r="AN19" s="248">
        <v>18.899999999999999</v>
      </c>
      <c r="AO19" s="248">
        <v>11.8</v>
      </c>
      <c r="AP19" s="248">
        <v>3</v>
      </c>
      <c r="AQ19" s="248">
        <v>1.2</v>
      </c>
      <c r="AR19" s="248">
        <v>420</v>
      </c>
      <c r="AS19" s="248">
        <v>0.38</v>
      </c>
      <c r="AT19" s="248">
        <v>0.27</v>
      </c>
      <c r="AU19" s="57">
        <v>6</v>
      </c>
      <c r="AV19" s="94"/>
    </row>
    <row r="20" spans="2:48" ht="17.25" customHeight="1" x14ac:dyDescent="0.15">
      <c r="B20" s="124"/>
      <c r="C20" s="370" t="s">
        <v>61</v>
      </c>
      <c r="D20" s="370"/>
      <c r="E20" s="370"/>
      <c r="F20" s="123"/>
      <c r="G20" s="124">
        <v>20</v>
      </c>
      <c r="H20" s="124">
        <v>28</v>
      </c>
      <c r="I20" s="369">
        <v>2</v>
      </c>
      <c r="J20" s="369"/>
      <c r="K20" s="369"/>
      <c r="L20" s="372">
        <v>1.5</v>
      </c>
      <c r="M20" s="372"/>
      <c r="N20" s="372"/>
      <c r="O20" s="124">
        <v>24</v>
      </c>
      <c r="P20" s="124">
        <v>0.4</v>
      </c>
      <c r="Q20" s="124">
        <v>0</v>
      </c>
      <c r="R20" s="125">
        <v>0.01</v>
      </c>
      <c r="S20" s="124">
        <v>0.01</v>
      </c>
      <c r="T20" s="126">
        <v>0</v>
      </c>
      <c r="V20" s="124">
        <v>25</v>
      </c>
      <c r="W20" s="124">
        <v>35</v>
      </c>
      <c r="X20" s="369">
        <v>2.5</v>
      </c>
      <c r="Y20" s="369"/>
      <c r="Z20" s="369"/>
      <c r="AA20" s="372">
        <v>1.9</v>
      </c>
      <c r="AB20" s="372"/>
      <c r="AC20" s="372"/>
      <c r="AD20" s="124">
        <v>30</v>
      </c>
      <c r="AE20" s="124">
        <v>0.5</v>
      </c>
      <c r="AF20" s="124">
        <v>0</v>
      </c>
      <c r="AG20" s="133">
        <v>0.01</v>
      </c>
      <c r="AH20" s="145">
        <v>0.01</v>
      </c>
      <c r="AI20" s="126">
        <v>0</v>
      </c>
      <c r="AK20" s="78" t="s">
        <v>67</v>
      </c>
      <c r="AL20" s="148"/>
      <c r="AM20" s="46">
        <v>152</v>
      </c>
      <c r="AN20" s="46">
        <v>12.2</v>
      </c>
      <c r="AO20" s="46">
        <v>10.5</v>
      </c>
      <c r="AP20" s="46">
        <v>51</v>
      </c>
      <c r="AQ20" s="46">
        <v>1.9</v>
      </c>
      <c r="AR20" s="46">
        <v>170</v>
      </c>
      <c r="AS20" s="46">
        <v>0.06</v>
      </c>
      <c r="AT20" s="46">
        <v>0.42</v>
      </c>
      <c r="AU20" s="136">
        <v>0</v>
      </c>
      <c r="AV20" s="94"/>
    </row>
    <row r="21" spans="2:48" ht="17.25" customHeight="1" x14ac:dyDescent="0.15">
      <c r="B21" s="124"/>
      <c r="C21" s="370" t="s">
        <v>55</v>
      </c>
      <c r="D21" s="370"/>
      <c r="E21" s="370"/>
      <c r="F21" s="123"/>
      <c r="G21" s="130"/>
      <c r="H21" s="128">
        <f>ROUND($G$21/100*AM14,0)</f>
        <v>0</v>
      </c>
      <c r="I21" s="367">
        <f>ROUND($G$21/100*AN14,1)</f>
        <v>0</v>
      </c>
      <c r="J21" s="367"/>
      <c r="K21" s="367"/>
      <c r="L21" s="367">
        <f>ROUND($G$21/100*AO14,1)</f>
        <v>0</v>
      </c>
      <c r="M21" s="367"/>
      <c r="N21" s="367"/>
      <c r="O21" s="128">
        <f>ROUND($G$21/100*AP14,0)</f>
        <v>0</v>
      </c>
      <c r="P21" s="131">
        <f>ROUND($G$21/100*AQ14,1)</f>
        <v>0</v>
      </c>
      <c r="Q21" s="128">
        <f>ROUND($G$21/100*AR14,0)</f>
        <v>0</v>
      </c>
      <c r="R21" s="132">
        <f>ROUND($G$21/100*AS14,2)</f>
        <v>0</v>
      </c>
      <c r="S21" s="133">
        <f>ROUND($G$21/100*AT14,2)</f>
        <v>0</v>
      </c>
      <c r="T21" s="129">
        <f>ROUND($G$21/100*AU14,0)</f>
        <v>0</v>
      </c>
      <c r="V21" s="130"/>
      <c r="W21" s="128">
        <f>ROUND($V$21/100*AM14,0)</f>
        <v>0</v>
      </c>
      <c r="X21" s="367">
        <f>ROUND($V$21/100*AN14,1)</f>
        <v>0</v>
      </c>
      <c r="Y21" s="367"/>
      <c r="Z21" s="367"/>
      <c r="AA21" s="367">
        <f>ROUND($V$21/100*AO14,1)</f>
        <v>0</v>
      </c>
      <c r="AB21" s="367"/>
      <c r="AC21" s="367"/>
      <c r="AD21" s="128">
        <f>ROUND($V$21/100*AP14,0)</f>
        <v>0</v>
      </c>
      <c r="AE21" s="131">
        <f>ROUND($V$21/100*AQ14,1)</f>
        <v>0</v>
      </c>
      <c r="AF21" s="128">
        <f>ROUND($V$21/100*AR14,0)</f>
        <v>0</v>
      </c>
      <c r="AG21" s="133">
        <f>ROUND($V$21/100*AS14,2)</f>
        <v>0</v>
      </c>
      <c r="AH21" s="133">
        <f>ROUND($V$21/100*AT14,2)</f>
        <v>0</v>
      </c>
      <c r="AI21" s="129">
        <f>ROUND($V$21/100*AU14,0)</f>
        <v>0</v>
      </c>
      <c r="AK21" s="350" t="s">
        <v>68</v>
      </c>
      <c r="AL21" s="149" t="s">
        <v>69</v>
      </c>
      <c r="AM21" s="248">
        <v>67</v>
      </c>
      <c r="AN21" s="248">
        <v>3.3</v>
      </c>
      <c r="AO21" s="248">
        <v>3.8</v>
      </c>
      <c r="AP21" s="248">
        <v>110</v>
      </c>
      <c r="AQ21" s="284">
        <v>0</v>
      </c>
      <c r="AR21" s="248">
        <v>38</v>
      </c>
      <c r="AS21" s="248">
        <v>0.04</v>
      </c>
      <c r="AT21" s="248">
        <v>0.15</v>
      </c>
      <c r="AU21" s="57">
        <v>1</v>
      </c>
      <c r="AV21" s="94"/>
    </row>
    <row r="22" spans="2:48" ht="17.25" customHeight="1" x14ac:dyDescent="0.15">
      <c r="B22" s="124"/>
      <c r="C22" s="370" t="s">
        <v>62</v>
      </c>
      <c r="D22" s="370"/>
      <c r="E22" s="370"/>
      <c r="F22" s="123"/>
      <c r="G22" s="124">
        <v>50</v>
      </c>
      <c r="H22" s="124">
        <v>29</v>
      </c>
      <c r="I22" s="368">
        <v>0.3</v>
      </c>
      <c r="J22" s="368"/>
      <c r="K22" s="368"/>
      <c r="L22" s="367">
        <v>0</v>
      </c>
      <c r="M22" s="367"/>
      <c r="N22" s="367"/>
      <c r="O22" s="124">
        <v>5</v>
      </c>
      <c r="P22" s="124">
        <v>0.1</v>
      </c>
      <c r="Q22" s="124">
        <v>6</v>
      </c>
      <c r="R22" s="125">
        <v>0.02</v>
      </c>
      <c r="S22" s="124">
        <v>0.01</v>
      </c>
      <c r="T22" s="126">
        <v>12</v>
      </c>
      <c r="V22" s="124">
        <v>50</v>
      </c>
      <c r="W22" s="124">
        <v>29</v>
      </c>
      <c r="X22" s="368">
        <v>0.3</v>
      </c>
      <c r="Y22" s="368"/>
      <c r="Z22" s="368"/>
      <c r="AA22" s="372">
        <v>0</v>
      </c>
      <c r="AB22" s="372"/>
      <c r="AC22" s="372"/>
      <c r="AD22" s="124">
        <v>5</v>
      </c>
      <c r="AE22" s="124">
        <v>0.1</v>
      </c>
      <c r="AF22" s="124">
        <v>6</v>
      </c>
      <c r="AG22" s="133">
        <v>0.02</v>
      </c>
      <c r="AH22" s="124">
        <v>0.01</v>
      </c>
      <c r="AI22" s="126">
        <v>12</v>
      </c>
      <c r="AK22" s="350"/>
      <c r="AL22" s="150" t="s">
        <v>70</v>
      </c>
      <c r="AM22" s="248">
        <v>359</v>
      </c>
      <c r="AN22" s="283">
        <v>34</v>
      </c>
      <c r="AO22" s="283">
        <v>1</v>
      </c>
      <c r="AP22" s="248">
        <v>1100</v>
      </c>
      <c r="AQ22" s="248">
        <v>0.5</v>
      </c>
      <c r="AR22" s="248">
        <v>6</v>
      </c>
      <c r="AS22" s="282">
        <v>0.3</v>
      </c>
      <c r="AT22" s="282">
        <v>1.6</v>
      </c>
      <c r="AU22" s="57">
        <v>5</v>
      </c>
      <c r="AV22" s="94"/>
    </row>
    <row r="23" spans="2:48" ht="17.25" customHeight="1" x14ac:dyDescent="0.15">
      <c r="B23" s="124"/>
      <c r="C23" s="370" t="s">
        <v>63</v>
      </c>
      <c r="D23" s="370"/>
      <c r="E23" s="370"/>
      <c r="F23" s="123"/>
      <c r="G23" s="124">
        <v>35</v>
      </c>
      <c r="H23" s="124">
        <v>12</v>
      </c>
      <c r="I23" s="368">
        <v>0.4</v>
      </c>
      <c r="J23" s="368"/>
      <c r="K23" s="368"/>
      <c r="L23" s="367">
        <v>0</v>
      </c>
      <c r="M23" s="367"/>
      <c r="N23" s="367"/>
      <c r="O23" s="124">
        <v>14</v>
      </c>
      <c r="P23" s="124">
        <v>0.2</v>
      </c>
      <c r="Q23" s="124">
        <v>122</v>
      </c>
      <c r="R23" s="125">
        <v>0.02</v>
      </c>
      <c r="S23" s="124">
        <v>0.02</v>
      </c>
      <c r="T23" s="126">
        <v>10</v>
      </c>
      <c r="V23" s="124">
        <v>40</v>
      </c>
      <c r="W23" s="124">
        <v>14</v>
      </c>
      <c r="X23" s="368">
        <v>0.5</v>
      </c>
      <c r="Y23" s="368"/>
      <c r="Z23" s="368"/>
      <c r="AA23" s="372">
        <v>0</v>
      </c>
      <c r="AB23" s="372"/>
      <c r="AC23" s="372"/>
      <c r="AD23" s="124">
        <v>16</v>
      </c>
      <c r="AE23" s="124">
        <v>0.3</v>
      </c>
      <c r="AF23" s="124">
        <v>139</v>
      </c>
      <c r="AG23" s="133">
        <v>0.02</v>
      </c>
      <c r="AH23" s="124">
        <v>0.03</v>
      </c>
      <c r="AI23" s="126">
        <v>12</v>
      </c>
      <c r="AK23" s="350"/>
      <c r="AL23" s="151" t="s">
        <v>71</v>
      </c>
      <c r="AM23" s="46">
        <v>132</v>
      </c>
      <c r="AN23" s="46">
        <v>7.8</v>
      </c>
      <c r="AO23" s="46">
        <v>6.7</v>
      </c>
      <c r="AP23" s="46">
        <v>229</v>
      </c>
      <c r="AQ23" s="46">
        <v>0.1</v>
      </c>
      <c r="AR23" s="46">
        <v>66</v>
      </c>
      <c r="AS23" s="46">
        <v>0.02</v>
      </c>
      <c r="AT23" s="46">
        <v>0.19</v>
      </c>
      <c r="AU23" s="136">
        <v>0</v>
      </c>
      <c r="AV23" s="94"/>
    </row>
    <row r="24" spans="2:48" ht="17.25" customHeight="1" x14ac:dyDescent="0.15">
      <c r="B24" s="124"/>
      <c r="C24" s="370" t="s">
        <v>64</v>
      </c>
      <c r="D24" s="370"/>
      <c r="E24" s="370"/>
      <c r="F24" s="123"/>
      <c r="G24" s="124">
        <v>50</v>
      </c>
      <c r="H24" s="124">
        <v>15</v>
      </c>
      <c r="I24" s="368">
        <v>0.6</v>
      </c>
      <c r="J24" s="368"/>
      <c r="K24" s="368"/>
      <c r="L24" s="367">
        <v>0</v>
      </c>
      <c r="M24" s="367"/>
      <c r="N24" s="367"/>
      <c r="O24" s="124">
        <v>12</v>
      </c>
      <c r="P24" s="134">
        <v>0.2</v>
      </c>
      <c r="Q24" s="124">
        <v>3</v>
      </c>
      <c r="R24" s="125">
        <v>0.02</v>
      </c>
      <c r="S24" s="127">
        <v>0.01</v>
      </c>
      <c r="T24" s="126">
        <v>7</v>
      </c>
      <c r="V24" s="124">
        <v>60</v>
      </c>
      <c r="W24" s="124">
        <v>18</v>
      </c>
      <c r="X24" s="368">
        <v>0.7</v>
      </c>
      <c r="Y24" s="368"/>
      <c r="Z24" s="368"/>
      <c r="AA24" s="367">
        <v>0</v>
      </c>
      <c r="AB24" s="367"/>
      <c r="AC24" s="367"/>
      <c r="AD24" s="124">
        <v>14</v>
      </c>
      <c r="AE24" s="124">
        <v>0.2</v>
      </c>
      <c r="AF24" s="124">
        <v>3</v>
      </c>
      <c r="AG24" s="133">
        <v>0.02</v>
      </c>
      <c r="AH24" s="145">
        <v>0.01</v>
      </c>
      <c r="AI24" s="126">
        <v>8</v>
      </c>
      <c r="AK24" s="55" t="s">
        <v>72</v>
      </c>
      <c r="AL24" s="140"/>
      <c r="AM24" s="248">
        <v>125</v>
      </c>
      <c r="AN24" s="248">
        <v>11.3</v>
      </c>
      <c r="AO24" s="248">
        <v>2.2000000000000002</v>
      </c>
      <c r="AP24" s="248">
        <v>601</v>
      </c>
      <c r="AQ24" s="283">
        <v>17</v>
      </c>
      <c r="AR24" s="248">
        <v>277</v>
      </c>
      <c r="AS24" s="248">
        <v>0.11</v>
      </c>
      <c r="AT24" s="152">
        <v>0.33</v>
      </c>
      <c r="AU24" s="57">
        <v>12</v>
      </c>
      <c r="AV24" s="94"/>
    </row>
    <row r="25" spans="2:48" ht="17.25" customHeight="1" x14ac:dyDescent="0.15">
      <c r="B25" s="124"/>
      <c r="C25" s="370" t="s">
        <v>65</v>
      </c>
      <c r="D25" s="370"/>
      <c r="E25" s="370"/>
      <c r="F25" s="123"/>
      <c r="G25" s="124">
        <v>16</v>
      </c>
      <c r="H25" s="124">
        <v>25</v>
      </c>
      <c r="I25" s="368">
        <v>3.3</v>
      </c>
      <c r="J25" s="368"/>
      <c r="K25" s="368"/>
      <c r="L25" s="372">
        <v>1.1000000000000001</v>
      </c>
      <c r="M25" s="372"/>
      <c r="N25" s="372"/>
      <c r="O25" s="124">
        <v>10</v>
      </c>
      <c r="P25" s="124">
        <v>0.1</v>
      </c>
      <c r="Q25" s="124">
        <v>6</v>
      </c>
      <c r="R25" s="125">
        <v>0.01</v>
      </c>
      <c r="S25" s="124">
        <v>0.02</v>
      </c>
      <c r="T25" s="126">
        <v>0</v>
      </c>
      <c r="V25" s="124">
        <v>20</v>
      </c>
      <c r="W25" s="124">
        <v>31</v>
      </c>
      <c r="X25" s="368">
        <v>4.0999999999999996</v>
      </c>
      <c r="Y25" s="368"/>
      <c r="Z25" s="368"/>
      <c r="AA25" s="372">
        <v>1.4</v>
      </c>
      <c r="AB25" s="372"/>
      <c r="AC25" s="372"/>
      <c r="AD25" s="124">
        <v>13</v>
      </c>
      <c r="AE25" s="124">
        <v>0.2</v>
      </c>
      <c r="AF25" s="124">
        <v>7</v>
      </c>
      <c r="AG25" s="133">
        <v>0.02</v>
      </c>
      <c r="AH25" s="124">
        <v>0.03</v>
      </c>
      <c r="AI25" s="126">
        <v>0</v>
      </c>
      <c r="AK25" s="55" t="s">
        <v>73</v>
      </c>
      <c r="AL25" s="140"/>
      <c r="AM25" s="248">
        <v>318</v>
      </c>
      <c r="AN25" s="248">
        <v>5.7</v>
      </c>
      <c r="AO25" s="248">
        <v>9.1999999999999993</v>
      </c>
      <c r="AP25" s="248">
        <v>64</v>
      </c>
      <c r="AQ25" s="248">
        <v>0.7</v>
      </c>
      <c r="AR25" s="248">
        <v>34</v>
      </c>
      <c r="AS25" s="248">
        <v>0.02</v>
      </c>
      <c r="AT25" s="248">
        <v>7.0000000000000007E-2</v>
      </c>
      <c r="AU25" s="57">
        <v>6</v>
      </c>
      <c r="AV25" s="94"/>
    </row>
    <row r="26" spans="2:48" ht="17.25" customHeight="1" x14ac:dyDescent="0.15">
      <c r="B26" s="124"/>
      <c r="C26" s="370" t="s">
        <v>55</v>
      </c>
      <c r="D26" s="370"/>
      <c r="E26" s="370"/>
      <c r="F26" s="123"/>
      <c r="G26" s="130"/>
      <c r="H26" s="128">
        <f>ROUND($G$26/100*AM18,0)</f>
        <v>0</v>
      </c>
      <c r="I26" s="367">
        <f>ROUND($G$26/100*AN18,1)</f>
        <v>0</v>
      </c>
      <c r="J26" s="367"/>
      <c r="K26" s="367"/>
      <c r="L26" s="367">
        <f>ROUND($G$26/100*AO18,1)</f>
        <v>0</v>
      </c>
      <c r="M26" s="367"/>
      <c r="N26" s="367"/>
      <c r="O26" s="128">
        <f>ROUND($G$26/100*AP18,0)</f>
        <v>0</v>
      </c>
      <c r="P26" s="131">
        <f>ROUND($G$26/100*AQ18,1)</f>
        <v>0</v>
      </c>
      <c r="Q26" s="128">
        <f>ROUND($G$26/100*AR18,0)</f>
        <v>0</v>
      </c>
      <c r="R26" s="132">
        <f>ROUND($G$26/100*AS18,2)</f>
        <v>0</v>
      </c>
      <c r="S26" s="133">
        <f>ROUND($G$26/100*AT18,2)</f>
        <v>0</v>
      </c>
      <c r="T26" s="129">
        <f>ROUND($G$26/100*AU18,0)</f>
        <v>0</v>
      </c>
      <c r="V26" s="130"/>
      <c r="W26" s="128">
        <f>ROUND($V$26/100*AM18,0)</f>
        <v>0</v>
      </c>
      <c r="X26" s="367">
        <f>ROUND($V$26/100*AN18,1)</f>
        <v>0</v>
      </c>
      <c r="Y26" s="367"/>
      <c r="Z26" s="367"/>
      <c r="AA26" s="367">
        <f>ROUND($V$26/100*AO18,1)</f>
        <v>0</v>
      </c>
      <c r="AB26" s="367"/>
      <c r="AC26" s="367"/>
      <c r="AD26" s="128">
        <f>ROUND($V$26/100*AP18,0)</f>
        <v>0</v>
      </c>
      <c r="AE26" s="131">
        <f>ROUND($V$26/100*AQ18,1)</f>
        <v>0</v>
      </c>
      <c r="AF26" s="128">
        <f>ROUND($V$26/100*AR18,0)</f>
        <v>0</v>
      </c>
      <c r="AG26" s="133">
        <f>ROUND($V$26/100*AS18,2)</f>
        <v>0</v>
      </c>
      <c r="AH26" s="133">
        <f>ROUND($V$26/100*AT18,2)</f>
        <v>0</v>
      </c>
      <c r="AI26" s="129">
        <f>ROUND($V$26/100*AU18,0)</f>
        <v>0</v>
      </c>
      <c r="AK26" s="55" t="s">
        <v>74</v>
      </c>
      <c r="AL26" s="140"/>
      <c r="AM26" s="248">
        <v>103</v>
      </c>
      <c r="AN26" s="248">
        <v>1.8</v>
      </c>
      <c r="AO26" s="248">
        <v>1.5</v>
      </c>
      <c r="AP26" s="248">
        <v>213</v>
      </c>
      <c r="AQ26" s="248">
        <v>2.8</v>
      </c>
      <c r="AR26" s="248">
        <v>1</v>
      </c>
      <c r="AS26" s="248">
        <v>0.01</v>
      </c>
      <c r="AT26" s="248">
        <v>0.28999999999999998</v>
      </c>
      <c r="AU26" s="57">
        <v>0</v>
      </c>
      <c r="AV26" s="94"/>
    </row>
    <row r="27" spans="2:48" ht="17.25" customHeight="1" x14ac:dyDescent="0.15">
      <c r="B27" s="124"/>
      <c r="C27" s="370" t="s">
        <v>66</v>
      </c>
      <c r="D27" s="370"/>
      <c r="E27" s="370"/>
      <c r="F27" s="123"/>
      <c r="G27" s="124">
        <v>14</v>
      </c>
      <c r="H27" s="124">
        <v>26</v>
      </c>
      <c r="I27" s="368">
        <v>2.6</v>
      </c>
      <c r="J27" s="368"/>
      <c r="K27" s="368"/>
      <c r="L27" s="372">
        <v>1.7</v>
      </c>
      <c r="M27" s="372"/>
      <c r="N27" s="372"/>
      <c r="O27" s="124">
        <v>0</v>
      </c>
      <c r="P27" s="124">
        <v>0.2</v>
      </c>
      <c r="Q27" s="124">
        <v>59</v>
      </c>
      <c r="R27" s="125">
        <v>0.05</v>
      </c>
      <c r="S27" s="124">
        <v>0.04</v>
      </c>
      <c r="T27" s="126">
        <v>1</v>
      </c>
      <c r="V27" s="124">
        <v>18</v>
      </c>
      <c r="W27" s="124">
        <v>34</v>
      </c>
      <c r="X27" s="368">
        <v>3.4</v>
      </c>
      <c r="Y27" s="368"/>
      <c r="Z27" s="368"/>
      <c r="AA27" s="372">
        <v>2.1</v>
      </c>
      <c r="AB27" s="372"/>
      <c r="AC27" s="372"/>
      <c r="AD27" s="124">
        <v>1</v>
      </c>
      <c r="AE27" s="124">
        <v>0.2</v>
      </c>
      <c r="AF27" s="124">
        <v>76</v>
      </c>
      <c r="AG27" s="133">
        <v>7.0000000000000007E-2</v>
      </c>
      <c r="AH27" s="124">
        <v>0.05</v>
      </c>
      <c r="AI27" s="126">
        <v>1</v>
      </c>
    </row>
    <row r="28" spans="2:48" ht="17.25" customHeight="1" x14ac:dyDescent="0.15">
      <c r="B28" s="124"/>
      <c r="C28" s="370" t="s">
        <v>55</v>
      </c>
      <c r="D28" s="370"/>
      <c r="E28" s="370"/>
      <c r="F28" s="123"/>
      <c r="G28" s="130"/>
      <c r="H28" s="128">
        <f>ROUND($G$28/100*AM19,0)</f>
        <v>0</v>
      </c>
      <c r="I28" s="367">
        <f>ROUND($G$28/100*AN19,1)</f>
        <v>0</v>
      </c>
      <c r="J28" s="367"/>
      <c r="K28" s="367"/>
      <c r="L28" s="367">
        <f>ROUND($G$28/100*AO19,1)</f>
        <v>0</v>
      </c>
      <c r="M28" s="367"/>
      <c r="N28" s="367"/>
      <c r="O28" s="128">
        <f>ROUND($G$28/100*AP19,0)</f>
        <v>0</v>
      </c>
      <c r="P28" s="131">
        <f>ROUND($G$28/100*AQ19,1)</f>
        <v>0</v>
      </c>
      <c r="Q28" s="128">
        <f>ROUND($G$28/100*AR19,0)</f>
        <v>0</v>
      </c>
      <c r="R28" s="132">
        <f>ROUND($G$28/100*AS19,2)</f>
        <v>0</v>
      </c>
      <c r="S28" s="133">
        <f>ROUND($G$28/100*AT19,2)</f>
        <v>0</v>
      </c>
      <c r="T28" s="129">
        <f>ROUND($G$28/100*AU19,0)</f>
        <v>0</v>
      </c>
      <c r="V28" s="130"/>
      <c r="W28" s="128">
        <f>ROUND($V$28/100*AM19,0)</f>
        <v>0</v>
      </c>
      <c r="X28" s="367">
        <f>ROUND($V$28/100*AN19,1)</f>
        <v>0</v>
      </c>
      <c r="Y28" s="367"/>
      <c r="Z28" s="367"/>
      <c r="AA28" s="367">
        <f>ROUND($V$28/100*AO19,1)</f>
        <v>0</v>
      </c>
      <c r="AB28" s="367"/>
      <c r="AC28" s="367"/>
      <c r="AD28" s="128">
        <f>ROUND($V$28/100*AP19,0)</f>
        <v>0</v>
      </c>
      <c r="AE28" s="131">
        <f>ROUND($V$28/100*AQ19,1)</f>
        <v>0</v>
      </c>
      <c r="AF28" s="128">
        <f>ROUND($V$28/100*AR19,0)</f>
        <v>0</v>
      </c>
      <c r="AG28" s="133">
        <f>ROUND($V$28/100*AS19,2)</f>
        <v>0</v>
      </c>
      <c r="AH28" s="133">
        <f>ROUND($V$28/100*AT19,2)</f>
        <v>0</v>
      </c>
      <c r="AI28" s="129">
        <f>ROUND($V$28/100*AU19,0)</f>
        <v>0</v>
      </c>
    </row>
    <row r="29" spans="2:48" ht="17.25" customHeight="1" x14ac:dyDescent="0.15">
      <c r="B29" s="124"/>
      <c r="C29" s="370" t="s">
        <v>67</v>
      </c>
      <c r="D29" s="370"/>
      <c r="E29" s="370"/>
      <c r="F29" s="123"/>
      <c r="G29" s="124">
        <v>9</v>
      </c>
      <c r="H29" s="124">
        <v>14</v>
      </c>
      <c r="I29" s="371">
        <v>1.1000000000000001</v>
      </c>
      <c r="J29" s="371"/>
      <c r="K29" s="371"/>
      <c r="L29" s="372">
        <v>0.9</v>
      </c>
      <c r="M29" s="372"/>
      <c r="N29" s="372"/>
      <c r="O29" s="124">
        <v>5</v>
      </c>
      <c r="P29" s="124">
        <v>0.2</v>
      </c>
      <c r="Q29" s="124">
        <v>15</v>
      </c>
      <c r="R29" s="125">
        <v>0.01</v>
      </c>
      <c r="S29" s="124">
        <v>0.04</v>
      </c>
      <c r="T29" s="126">
        <v>0</v>
      </c>
      <c r="V29" s="124">
        <v>11</v>
      </c>
      <c r="W29" s="124">
        <v>17</v>
      </c>
      <c r="X29" s="368">
        <v>1.3</v>
      </c>
      <c r="Y29" s="368"/>
      <c r="Z29" s="368"/>
      <c r="AA29" s="372">
        <v>1.2</v>
      </c>
      <c r="AB29" s="372"/>
      <c r="AC29" s="372"/>
      <c r="AD29" s="124">
        <v>6</v>
      </c>
      <c r="AE29" s="124">
        <v>0.2</v>
      </c>
      <c r="AF29" s="124">
        <v>19</v>
      </c>
      <c r="AG29" s="124">
        <v>0.01</v>
      </c>
      <c r="AH29" s="124">
        <v>0.05</v>
      </c>
      <c r="AI29" s="126">
        <v>0</v>
      </c>
    </row>
    <row r="30" spans="2:48" ht="17.25" customHeight="1" x14ac:dyDescent="0.15">
      <c r="B30" s="124"/>
      <c r="C30" s="370" t="s">
        <v>55</v>
      </c>
      <c r="D30" s="370"/>
      <c r="E30" s="370"/>
      <c r="F30" s="123"/>
      <c r="G30" s="130"/>
      <c r="H30" s="128">
        <f>ROUND($G$30/100*AM20,0)</f>
        <v>0</v>
      </c>
      <c r="I30" s="367">
        <f>ROUND($G$30/100*AN20,1)</f>
        <v>0</v>
      </c>
      <c r="J30" s="367"/>
      <c r="K30" s="367"/>
      <c r="L30" s="367">
        <f>ROUND($G$30/100*AO20,1)</f>
        <v>0</v>
      </c>
      <c r="M30" s="367"/>
      <c r="N30" s="367"/>
      <c r="O30" s="128">
        <f>ROUND($G$30/100*AP20,0)</f>
        <v>0</v>
      </c>
      <c r="P30" s="131">
        <f>ROUND($G$30/100*AQ20,1)</f>
        <v>0</v>
      </c>
      <c r="Q30" s="128">
        <f>ROUND($G$30/100*AR20,0)</f>
        <v>0</v>
      </c>
      <c r="R30" s="132">
        <f>ROUND($G$30/100*AS20,2)</f>
        <v>0</v>
      </c>
      <c r="S30" s="133">
        <f>ROUND($G$30/100*AT20,2)</f>
        <v>0</v>
      </c>
      <c r="T30" s="129">
        <f>ROUND($G$30/100*AU20,0)</f>
        <v>0</v>
      </c>
      <c r="V30" s="130"/>
      <c r="W30" s="128">
        <f>ROUND($V$30/100*AM20,0)</f>
        <v>0</v>
      </c>
      <c r="X30" s="367">
        <f>ROUND($V$30/100*AN20,1)</f>
        <v>0</v>
      </c>
      <c r="Y30" s="367"/>
      <c r="Z30" s="367"/>
      <c r="AA30" s="367">
        <f>ROUND($V$30/100*AO20,1)</f>
        <v>0</v>
      </c>
      <c r="AB30" s="367"/>
      <c r="AC30" s="367"/>
      <c r="AD30" s="128">
        <f>ROUND($V$30/100*AP20,0)</f>
        <v>0</v>
      </c>
      <c r="AE30" s="131">
        <f>ROUND($V$30/100*AQ20,1)</f>
        <v>0</v>
      </c>
      <c r="AF30" s="128">
        <f>ROUND($V$30/100*AR20,0)</f>
        <v>0</v>
      </c>
      <c r="AG30" s="133">
        <f>ROUND($V$30/100*AS20,2)</f>
        <v>0</v>
      </c>
      <c r="AH30" s="133">
        <f>ROUND($V$30/100*AT20,2)</f>
        <v>0</v>
      </c>
      <c r="AI30" s="129">
        <f>ROUND($V$30/100*AU20,0)</f>
        <v>0</v>
      </c>
    </row>
    <row r="31" spans="2:48" ht="17.25" customHeight="1" x14ac:dyDescent="0.15">
      <c r="B31" s="373" t="s">
        <v>75</v>
      </c>
      <c r="C31" s="373"/>
      <c r="D31" s="121"/>
      <c r="E31" s="122" t="s">
        <v>69</v>
      </c>
      <c r="F31" s="123"/>
      <c r="G31" s="124">
        <v>80</v>
      </c>
      <c r="H31" s="124">
        <v>54</v>
      </c>
      <c r="I31" s="368">
        <v>2.6</v>
      </c>
      <c r="J31" s="368"/>
      <c r="K31" s="368"/>
      <c r="L31" s="374">
        <v>3</v>
      </c>
      <c r="M31" s="374"/>
      <c r="N31" s="374"/>
      <c r="O31" s="124">
        <v>88</v>
      </c>
      <c r="P31" s="134">
        <v>0</v>
      </c>
      <c r="Q31" s="124">
        <v>30</v>
      </c>
      <c r="R31" s="125">
        <v>0.03</v>
      </c>
      <c r="S31" s="124">
        <v>0.12</v>
      </c>
      <c r="T31" s="126">
        <v>1</v>
      </c>
      <c r="V31" s="124">
        <v>15</v>
      </c>
      <c r="W31" s="124">
        <v>10</v>
      </c>
      <c r="X31" s="368">
        <v>0.5</v>
      </c>
      <c r="Y31" s="368"/>
      <c r="Z31" s="368"/>
      <c r="AA31" s="372">
        <v>0.6</v>
      </c>
      <c r="AB31" s="372"/>
      <c r="AC31" s="372"/>
      <c r="AD31" s="124">
        <v>17</v>
      </c>
      <c r="AE31" s="134">
        <v>0</v>
      </c>
      <c r="AF31" s="124">
        <v>6</v>
      </c>
      <c r="AG31" s="124">
        <v>0.01</v>
      </c>
      <c r="AH31" s="124">
        <v>0.02</v>
      </c>
      <c r="AI31" s="126">
        <v>0</v>
      </c>
    </row>
    <row r="32" spans="2:48" ht="17.25" customHeight="1" x14ac:dyDescent="0.15">
      <c r="B32" s="373"/>
      <c r="C32" s="373"/>
      <c r="D32" s="121"/>
      <c r="E32" s="122" t="s">
        <v>55</v>
      </c>
      <c r="F32" s="123"/>
      <c r="G32" s="130"/>
      <c r="H32" s="128">
        <f>ROUND($G$32/100*AM21,0)</f>
        <v>0</v>
      </c>
      <c r="I32" s="367">
        <f>ROUND($G$32/100*AN21,1)</f>
        <v>0</v>
      </c>
      <c r="J32" s="367"/>
      <c r="K32" s="367"/>
      <c r="L32" s="367">
        <f>ROUND($G$32/100*AO21,1)</f>
        <v>0</v>
      </c>
      <c r="M32" s="367"/>
      <c r="N32" s="367"/>
      <c r="O32" s="128">
        <f>ROUND($G$32/100*AP21,0)</f>
        <v>0</v>
      </c>
      <c r="P32" s="131">
        <f>ROUND($G$32/100*AQ21,1)</f>
        <v>0</v>
      </c>
      <c r="Q32" s="128">
        <f>ROUND($G$32/100*AR21,0)</f>
        <v>0</v>
      </c>
      <c r="R32" s="132">
        <f>ROUND($G$32/100*AS21,2)</f>
        <v>0</v>
      </c>
      <c r="S32" s="133">
        <f>ROUND($G$32/100*AT21,2)</f>
        <v>0</v>
      </c>
      <c r="T32" s="129">
        <f>ROUND($G$32/100*AU21,0)</f>
        <v>0</v>
      </c>
      <c r="V32" s="130"/>
      <c r="W32" s="128">
        <f>ROUND($V$32/100*AM21,0)</f>
        <v>0</v>
      </c>
      <c r="X32" s="367">
        <f>ROUND($V$32/100*AN21,1)</f>
        <v>0</v>
      </c>
      <c r="Y32" s="367"/>
      <c r="Z32" s="367"/>
      <c r="AA32" s="367">
        <f>ROUND($V$32/100*AO21,1)</f>
        <v>0</v>
      </c>
      <c r="AB32" s="367"/>
      <c r="AC32" s="367"/>
      <c r="AD32" s="128">
        <f>ROUND($V$32/100*AP21,0)</f>
        <v>0</v>
      </c>
      <c r="AE32" s="131">
        <f>ROUND($V$32/100*AQ21,1)</f>
        <v>0</v>
      </c>
      <c r="AF32" s="128">
        <f>ROUND($V$32/100*AR21,0)</f>
        <v>0</v>
      </c>
      <c r="AG32" s="133">
        <f>ROUND($V$32/100*AS21,2)</f>
        <v>0</v>
      </c>
      <c r="AH32" s="133">
        <f>ROUND($V$32/100*AT21,2)</f>
        <v>0</v>
      </c>
      <c r="AI32" s="129">
        <f>ROUND($V$32/100*AU21,0)</f>
        <v>0</v>
      </c>
    </row>
    <row r="33" spans="2:35" ht="17.25" customHeight="1" x14ac:dyDescent="0.15">
      <c r="B33" s="373"/>
      <c r="C33" s="373"/>
      <c r="D33" s="121"/>
      <c r="E33" s="333" t="s">
        <v>70</v>
      </c>
      <c r="F33" s="123"/>
      <c r="G33" s="124">
        <v>13</v>
      </c>
      <c r="H33" s="124">
        <v>47</v>
      </c>
      <c r="I33" s="368">
        <v>4.4000000000000004</v>
      </c>
      <c r="J33" s="368"/>
      <c r="K33" s="368"/>
      <c r="L33" s="372">
        <v>0.1</v>
      </c>
      <c r="M33" s="372"/>
      <c r="N33" s="372"/>
      <c r="O33" s="124">
        <v>143</v>
      </c>
      <c r="P33" s="134">
        <v>0.1</v>
      </c>
      <c r="Q33" s="124">
        <v>1</v>
      </c>
      <c r="R33" s="125">
        <v>0.04</v>
      </c>
      <c r="S33" s="124">
        <v>0.21</v>
      </c>
      <c r="T33" s="126">
        <v>1</v>
      </c>
      <c r="V33" s="124">
        <v>15</v>
      </c>
      <c r="W33" s="124">
        <v>54</v>
      </c>
      <c r="X33" s="368">
        <v>5.0999999999999996</v>
      </c>
      <c r="Y33" s="368"/>
      <c r="Z33" s="368"/>
      <c r="AA33" s="372">
        <v>0.2</v>
      </c>
      <c r="AB33" s="372"/>
      <c r="AC33" s="372"/>
      <c r="AD33" s="124">
        <v>165</v>
      </c>
      <c r="AE33" s="124">
        <v>0.1</v>
      </c>
      <c r="AF33" s="124">
        <v>1</v>
      </c>
      <c r="AG33" s="124">
        <v>0.05</v>
      </c>
      <c r="AH33" s="124">
        <v>0.24</v>
      </c>
      <c r="AI33" s="126">
        <v>1</v>
      </c>
    </row>
    <row r="34" spans="2:35" ht="17.25" customHeight="1" x14ac:dyDescent="0.15">
      <c r="B34" s="373"/>
      <c r="C34" s="373"/>
      <c r="D34" s="121"/>
      <c r="E34" s="122" t="s">
        <v>55</v>
      </c>
      <c r="F34" s="123"/>
      <c r="G34" s="130"/>
      <c r="H34" s="128">
        <f>ROUND($G$34/100*AM22,0)</f>
        <v>0</v>
      </c>
      <c r="I34" s="367">
        <f>ROUND($G$34/100*AN22,1)</f>
        <v>0</v>
      </c>
      <c r="J34" s="367"/>
      <c r="K34" s="367"/>
      <c r="L34" s="367">
        <f>ROUND($G$34/100*AO22,1)</f>
        <v>0</v>
      </c>
      <c r="M34" s="367"/>
      <c r="N34" s="367"/>
      <c r="O34" s="128">
        <f>ROUND($G$34/100*AP22,0)</f>
        <v>0</v>
      </c>
      <c r="P34" s="131">
        <f>ROUND($G$34/100*AQ22,1)</f>
        <v>0</v>
      </c>
      <c r="Q34" s="128">
        <f>ROUND($G$34/100*AR22,0)</f>
        <v>0</v>
      </c>
      <c r="R34" s="132">
        <f>ROUND($G$34/100*AS22,2)</f>
        <v>0</v>
      </c>
      <c r="S34" s="133">
        <f>ROUND($G$34/100*AT22,2)</f>
        <v>0</v>
      </c>
      <c r="T34" s="129">
        <f>ROUND($G$34/100*AU22,0)</f>
        <v>0</v>
      </c>
      <c r="V34" s="130"/>
      <c r="W34" s="128">
        <f>ROUND($V$34/100*AM22,0)</f>
        <v>0</v>
      </c>
      <c r="X34" s="367">
        <f>ROUND($V$34/100*AN22,1)</f>
        <v>0</v>
      </c>
      <c r="Y34" s="367"/>
      <c r="Z34" s="367"/>
      <c r="AA34" s="367">
        <f>ROUND($V$34/100*AO22,1)</f>
        <v>0</v>
      </c>
      <c r="AB34" s="367"/>
      <c r="AC34" s="367"/>
      <c r="AD34" s="128">
        <f>ROUND($V$34/100*AP22,0)</f>
        <v>0</v>
      </c>
      <c r="AE34" s="131">
        <f>ROUND($V$34/100*AQ22,1)</f>
        <v>0</v>
      </c>
      <c r="AF34" s="128">
        <f>ROUND($V$34/100*AR22,0)</f>
        <v>0</v>
      </c>
      <c r="AG34" s="133">
        <f>ROUND($V$34/100*AS22,2)</f>
        <v>0</v>
      </c>
      <c r="AH34" s="133">
        <f>ROUND($V$34/100*AT22,2)</f>
        <v>0</v>
      </c>
      <c r="AI34" s="129">
        <f>ROUND($V$34/100*AU22,0)</f>
        <v>0</v>
      </c>
    </row>
    <row r="35" spans="2:35" ht="17.25" customHeight="1" x14ac:dyDescent="0.15">
      <c r="B35" s="373"/>
      <c r="C35" s="373"/>
      <c r="D35" s="121"/>
      <c r="E35" s="153" t="s">
        <v>76</v>
      </c>
      <c r="F35" s="123"/>
      <c r="G35" s="124">
        <v>3</v>
      </c>
      <c r="H35" s="124">
        <v>4</v>
      </c>
      <c r="I35" s="368">
        <v>0.2</v>
      </c>
      <c r="J35" s="368"/>
      <c r="K35" s="368"/>
      <c r="L35" s="372">
        <v>0.2</v>
      </c>
      <c r="M35" s="372"/>
      <c r="N35" s="372"/>
      <c r="O35" s="124">
        <v>7</v>
      </c>
      <c r="P35" s="134">
        <v>0</v>
      </c>
      <c r="Q35" s="124">
        <v>2</v>
      </c>
      <c r="R35" s="125">
        <v>0</v>
      </c>
      <c r="S35" s="124">
        <v>0.01</v>
      </c>
      <c r="T35" s="126">
        <v>0</v>
      </c>
      <c r="V35" s="124">
        <v>4</v>
      </c>
      <c r="W35" s="124">
        <v>5</v>
      </c>
      <c r="X35" s="368">
        <v>0.3</v>
      </c>
      <c r="Y35" s="368"/>
      <c r="Z35" s="368"/>
      <c r="AA35" s="372">
        <v>0.3</v>
      </c>
      <c r="AB35" s="372"/>
      <c r="AC35" s="372"/>
      <c r="AD35" s="124">
        <v>9</v>
      </c>
      <c r="AE35" s="134">
        <v>0</v>
      </c>
      <c r="AF35" s="124">
        <v>3</v>
      </c>
      <c r="AG35" s="145">
        <v>0</v>
      </c>
      <c r="AH35" s="124">
        <v>0.01</v>
      </c>
      <c r="AI35" s="126">
        <v>0</v>
      </c>
    </row>
    <row r="36" spans="2:35" ht="17.25" customHeight="1" x14ac:dyDescent="0.15">
      <c r="B36" s="373"/>
      <c r="C36" s="373"/>
      <c r="D36" s="137"/>
      <c r="E36" s="138" t="s">
        <v>55</v>
      </c>
      <c r="F36" s="114"/>
      <c r="G36" s="139"/>
      <c r="H36" s="128">
        <f>ROUND($G$36/100*AM23,0)</f>
        <v>0</v>
      </c>
      <c r="I36" s="367">
        <f>ROUND($G$36/100*AN23,1)</f>
        <v>0</v>
      </c>
      <c r="J36" s="367"/>
      <c r="K36" s="367"/>
      <c r="L36" s="367">
        <f>ROUND($G$36/100*AO23,1)</f>
        <v>0</v>
      </c>
      <c r="M36" s="367"/>
      <c r="N36" s="367"/>
      <c r="O36" s="128">
        <f>ROUND($G$36/100*AP23,0)</f>
        <v>0</v>
      </c>
      <c r="P36" s="131">
        <f>ROUND($G$36/100*AQ23,1)</f>
        <v>0</v>
      </c>
      <c r="Q36" s="128">
        <f>ROUND($G$36/100*AR23,0)</f>
        <v>0</v>
      </c>
      <c r="R36" s="132">
        <f>ROUND($G$36/100*AS23,2)</f>
        <v>0</v>
      </c>
      <c r="S36" s="133">
        <f>ROUND($G$36/100*AT23,2)</f>
        <v>0</v>
      </c>
      <c r="T36" s="129">
        <f>ROUND($G$36/100*AU23,0)</f>
        <v>0</v>
      </c>
      <c r="V36" s="139"/>
      <c r="W36" s="128">
        <f>ROUND($V$36/100*AM23,0)</f>
        <v>0</v>
      </c>
      <c r="X36" s="367">
        <f>ROUND($V$36/100*AN23,1)</f>
        <v>0</v>
      </c>
      <c r="Y36" s="367"/>
      <c r="Z36" s="367"/>
      <c r="AA36" s="367">
        <f>ROUND($V$36/100*AO23,1)</f>
        <v>0</v>
      </c>
      <c r="AB36" s="367"/>
      <c r="AC36" s="367"/>
      <c r="AD36" s="128">
        <f>ROUND($V$36/100*AP23,0)</f>
        <v>0</v>
      </c>
      <c r="AE36" s="131">
        <f>ROUND($V$36/100*AQ23,1)</f>
        <v>0</v>
      </c>
      <c r="AF36" s="128">
        <f>ROUND($V$36/100*AR23,0)</f>
        <v>0</v>
      </c>
      <c r="AG36" s="133">
        <f>ROUND($V$36/100*AS23,2)</f>
        <v>0</v>
      </c>
      <c r="AH36" s="154">
        <f>ROUND($V$36/100*AT23,2)</f>
        <v>0</v>
      </c>
      <c r="AI36" s="129">
        <f>ROUND($V$36/100*AU23,0)</f>
        <v>0</v>
      </c>
    </row>
    <row r="37" spans="2:35" ht="17.25" customHeight="1" x14ac:dyDescent="0.15">
      <c r="B37" s="124"/>
      <c r="C37" s="370" t="s">
        <v>72</v>
      </c>
      <c r="D37" s="370"/>
      <c r="E37" s="370"/>
      <c r="F37" s="123"/>
      <c r="G37" s="124">
        <v>1</v>
      </c>
      <c r="H37" s="124">
        <v>1</v>
      </c>
      <c r="I37" s="368">
        <v>0.1</v>
      </c>
      <c r="J37" s="368"/>
      <c r="K37" s="368"/>
      <c r="L37" s="367">
        <v>0</v>
      </c>
      <c r="M37" s="367"/>
      <c r="N37" s="367"/>
      <c r="O37" s="124">
        <v>6</v>
      </c>
      <c r="P37" s="124">
        <v>0.2</v>
      </c>
      <c r="Q37" s="124">
        <v>3</v>
      </c>
      <c r="R37" s="125">
        <v>0</v>
      </c>
      <c r="S37" s="322">
        <v>0</v>
      </c>
      <c r="T37" s="126">
        <v>0</v>
      </c>
      <c r="V37" s="124">
        <v>1</v>
      </c>
      <c r="W37" s="124">
        <v>1</v>
      </c>
      <c r="X37" s="368">
        <v>0.1</v>
      </c>
      <c r="Y37" s="368"/>
      <c r="Z37" s="368"/>
      <c r="AA37" s="367">
        <v>0</v>
      </c>
      <c r="AB37" s="367"/>
      <c r="AC37" s="367"/>
      <c r="AD37" s="124">
        <v>6</v>
      </c>
      <c r="AE37" s="124">
        <v>0.2</v>
      </c>
      <c r="AF37" s="124">
        <v>3</v>
      </c>
      <c r="AG37" s="145">
        <v>0</v>
      </c>
      <c r="AH37" s="155">
        <v>0</v>
      </c>
      <c r="AI37" s="126">
        <v>0</v>
      </c>
    </row>
    <row r="38" spans="2:35" ht="17.25" customHeight="1" x14ac:dyDescent="0.15">
      <c r="B38" s="124"/>
      <c r="C38" s="370" t="s">
        <v>73</v>
      </c>
      <c r="D38" s="370"/>
      <c r="E38" s="370"/>
      <c r="F38" s="123"/>
      <c r="G38" s="124">
        <v>10</v>
      </c>
      <c r="H38" s="124">
        <v>32</v>
      </c>
      <c r="I38" s="368">
        <v>0.6</v>
      </c>
      <c r="J38" s="368"/>
      <c r="K38" s="368"/>
      <c r="L38" s="372">
        <v>0.9</v>
      </c>
      <c r="M38" s="372"/>
      <c r="N38" s="372"/>
      <c r="O38" s="124">
        <v>6</v>
      </c>
      <c r="P38" s="124">
        <v>0.1</v>
      </c>
      <c r="Q38" s="124">
        <v>3</v>
      </c>
      <c r="R38" s="125">
        <v>0</v>
      </c>
      <c r="S38" s="124">
        <v>0.01</v>
      </c>
      <c r="T38" s="126">
        <v>1</v>
      </c>
      <c r="V38" s="124">
        <v>10</v>
      </c>
      <c r="W38" s="124">
        <v>32</v>
      </c>
      <c r="X38" s="368">
        <v>0.6</v>
      </c>
      <c r="Y38" s="368"/>
      <c r="Z38" s="368"/>
      <c r="AA38" s="372">
        <v>0.9</v>
      </c>
      <c r="AB38" s="372"/>
      <c r="AC38" s="372"/>
      <c r="AD38" s="124">
        <v>6</v>
      </c>
      <c r="AE38" s="124">
        <v>0.1</v>
      </c>
      <c r="AF38" s="124">
        <v>3</v>
      </c>
      <c r="AG38" s="145">
        <v>0</v>
      </c>
      <c r="AH38" s="124">
        <v>0.01</v>
      </c>
      <c r="AI38" s="126">
        <v>1</v>
      </c>
    </row>
    <row r="39" spans="2:35" ht="17.25" customHeight="1" x14ac:dyDescent="0.15">
      <c r="B39" s="124"/>
      <c r="C39" s="370" t="s">
        <v>55</v>
      </c>
      <c r="D39" s="370"/>
      <c r="E39" s="370"/>
      <c r="F39" s="123"/>
      <c r="G39" s="130"/>
      <c r="H39" s="128">
        <f>ROUND($G$39/100*AM25,0)</f>
        <v>0</v>
      </c>
      <c r="I39" s="367">
        <f>ROUND($G$39/100*AN25,1)</f>
        <v>0</v>
      </c>
      <c r="J39" s="367"/>
      <c r="K39" s="367"/>
      <c r="L39" s="367">
        <f>ROUND($G$39/100*AO25,1)</f>
        <v>0</v>
      </c>
      <c r="M39" s="367"/>
      <c r="N39" s="367"/>
      <c r="O39" s="128">
        <f>ROUND($G$39/100*AP25,0)</f>
        <v>0</v>
      </c>
      <c r="P39" s="131">
        <f>ROUND($G$39/100*AQ25,1)</f>
        <v>0</v>
      </c>
      <c r="Q39" s="128">
        <f>ROUND($G$39/100*AR25,0)</f>
        <v>0</v>
      </c>
      <c r="R39" s="132">
        <f>ROUND($G$39/100*AS25,2)</f>
        <v>0</v>
      </c>
      <c r="S39" s="133">
        <f>ROUND($G$39/100*AT25,2)</f>
        <v>0</v>
      </c>
      <c r="T39" s="129">
        <f>ROUND($G$39/100*AU25,0)</f>
        <v>0</v>
      </c>
      <c r="V39" s="130"/>
      <c r="W39" s="128">
        <f>ROUND($V$39/100*AM25,0)</f>
        <v>0</v>
      </c>
      <c r="X39" s="367">
        <f>ROUND($V$39/100*AN25,1)</f>
        <v>0</v>
      </c>
      <c r="Y39" s="367"/>
      <c r="Z39" s="367"/>
      <c r="AA39" s="367">
        <f>ROUND($V$39/100*AO25,1)</f>
        <v>0</v>
      </c>
      <c r="AB39" s="367"/>
      <c r="AC39" s="367"/>
      <c r="AD39" s="128">
        <f>ROUND($V$39/100*AP25,0)</f>
        <v>0</v>
      </c>
      <c r="AE39" s="131">
        <f>ROUND($V$39/100*AQ25,1)</f>
        <v>0</v>
      </c>
      <c r="AF39" s="156">
        <f>ROUND($V$39/100*AR25,0)</f>
        <v>0</v>
      </c>
      <c r="AG39" s="133">
        <f>ROUND($V$39/100*AS25,2)</f>
        <v>0</v>
      </c>
      <c r="AH39" s="147">
        <f>ROUND($V$39/100*AT25,2)</f>
        <v>0</v>
      </c>
      <c r="AI39" s="129">
        <f>ROUND($V$39/100*AU25,0)</f>
        <v>0</v>
      </c>
    </row>
    <row r="40" spans="2:35" ht="17.25" customHeight="1" x14ac:dyDescent="0.15">
      <c r="B40" s="124"/>
      <c r="C40" s="370" t="s">
        <v>74</v>
      </c>
      <c r="D40" s="370"/>
      <c r="E40" s="370"/>
      <c r="F40" s="157"/>
      <c r="G40" s="158"/>
      <c r="H40" s="128">
        <f>ROUND($G$40/100*AM26,0)</f>
        <v>0</v>
      </c>
      <c r="I40" s="367">
        <f>ROUND($G$40/100*AN26,1)</f>
        <v>0</v>
      </c>
      <c r="J40" s="367"/>
      <c r="K40" s="367"/>
      <c r="L40" s="367">
        <f>ROUND($G$40/100*AO26,1)</f>
        <v>0</v>
      </c>
      <c r="M40" s="367"/>
      <c r="N40" s="367"/>
      <c r="O40" s="128">
        <f>ROUND($G$40/100*AP26,0)</f>
        <v>0</v>
      </c>
      <c r="P40" s="131">
        <f>ROUND($G$40/100*AQ26,1)</f>
        <v>0</v>
      </c>
      <c r="Q40" s="128">
        <f>ROUND($G$40/100*AR26,0)</f>
        <v>0</v>
      </c>
      <c r="R40" s="132">
        <f>ROUND($G$40/100*AS26,2)</f>
        <v>0</v>
      </c>
      <c r="S40" s="133">
        <f>ROUND($G$40/100*AT26,2)</f>
        <v>0</v>
      </c>
      <c r="T40" s="129">
        <f>ROUND($G$40/100*AU26,0)</f>
        <v>0</v>
      </c>
      <c r="V40" s="139"/>
      <c r="W40" s="128">
        <f>ROUND($V$40/100*AM26,0)</f>
        <v>0</v>
      </c>
      <c r="X40" s="367">
        <f>ROUND($V$40/100*AN26,1)</f>
        <v>0</v>
      </c>
      <c r="Y40" s="367"/>
      <c r="Z40" s="367"/>
      <c r="AA40" s="367">
        <f>ROUND($V$40/100*AO26,1)</f>
        <v>0</v>
      </c>
      <c r="AB40" s="367"/>
      <c r="AC40" s="367"/>
      <c r="AD40" s="128">
        <f>ROUND($V$40/100*AP26,0)</f>
        <v>0</v>
      </c>
      <c r="AE40" s="131">
        <f>ROUND($V$40/100*AQ26,1)</f>
        <v>0</v>
      </c>
      <c r="AF40" s="128">
        <f>ROUND($V$40/100*AR26,0)</f>
        <v>0</v>
      </c>
      <c r="AG40" s="133">
        <f>ROUND($V$40/100*AS26,2)</f>
        <v>0</v>
      </c>
      <c r="AH40" s="133">
        <f>ROUND($V$40/100*AT26,2)</f>
        <v>0</v>
      </c>
      <c r="AI40" s="129">
        <f>ROUND($V$40/100*AU26,0)</f>
        <v>0</v>
      </c>
    </row>
    <row r="41" spans="2:35" ht="17.25" customHeight="1" x14ac:dyDescent="0.15">
      <c r="B41" s="366" t="s">
        <v>77</v>
      </c>
      <c r="C41" s="366"/>
      <c r="D41" s="366"/>
      <c r="E41" s="366"/>
      <c r="F41" s="366"/>
      <c r="G41" s="366"/>
      <c r="H41" s="124">
        <f>H8+H10+H12+H14+H16+H18+H20+H22+H23+H24+H25+H27+H29+H31+H33+H35+H37+H38</f>
        <v>508</v>
      </c>
      <c r="I41" s="368">
        <f>I8+J10+I12+I14+I16+I18+I20+I22+I23+I24+I25+I27+I29+I31+I33+I35+I37+I38</f>
        <v>21.1</v>
      </c>
      <c r="J41" s="368"/>
      <c r="K41" s="368"/>
      <c r="L41" s="368">
        <f>L8+L10+L12+L14+L16+L18+L20+L22+L23+L24+L25+L27+L29+L31+L33+L35+L37+L38</f>
        <v>14.6</v>
      </c>
      <c r="M41" s="368"/>
      <c r="N41" s="368"/>
      <c r="O41" s="124">
        <f t="shared" ref="O41:T41" si="0">O8+O10+O12+O14+O16+O18+O20+O22+O23+O24+O25+O27+O29+O31+O33+O35+O37+O38</f>
        <v>331</v>
      </c>
      <c r="P41" s="124">
        <f t="shared" si="0"/>
        <v>2.3000000000000003</v>
      </c>
      <c r="Q41" s="124">
        <f t="shared" si="0"/>
        <v>252</v>
      </c>
      <c r="R41" s="125">
        <f t="shared" si="0"/>
        <v>0.25</v>
      </c>
      <c r="S41" s="124">
        <f t="shared" si="0"/>
        <v>0.51</v>
      </c>
      <c r="T41" s="126">
        <f t="shared" si="0"/>
        <v>36</v>
      </c>
      <c r="V41" s="117" t="s">
        <v>78</v>
      </c>
      <c r="W41" s="124">
        <f>W8+W10+W12+W14+W16+W18+W20+W22+W23+W24+W25+W27+W29+W31+W33+W35+W37+W38</f>
        <v>549</v>
      </c>
      <c r="X41" s="371">
        <f>X8+X10+X12+X14+X16+X18+X20+X22+X23+X24+X25+X27+X29+X31+X33+X35+X37+X38</f>
        <v>23.100000000000005</v>
      </c>
      <c r="Y41" s="368"/>
      <c r="Z41" s="368"/>
      <c r="AA41" s="368">
        <f>AA8+AA10+AA12+AA14+AA16+AA18+AA20+AA22+AA23+AA24+AA25+AA27+AA29+AA31+AA33+AA35+AA37+AA38</f>
        <v>14.7</v>
      </c>
      <c r="AB41" s="368"/>
      <c r="AC41" s="368"/>
      <c r="AD41" s="124">
        <f t="shared" ref="AD41:AI41" si="1">AD8+AD10+AD12+AD14+AD16+AD18+AD20+AD22+AD23+AD24+AD25+AD27+AD29+AD31+AD33+AD35+AD37+AD38</f>
        <v>301</v>
      </c>
      <c r="AE41" s="124">
        <f t="shared" si="1"/>
        <v>2.7000000000000006</v>
      </c>
      <c r="AF41" s="124">
        <f t="shared" si="1"/>
        <v>269</v>
      </c>
      <c r="AG41" s="124">
        <f t="shared" si="1"/>
        <v>0.28000000000000003</v>
      </c>
      <c r="AH41" s="124">
        <f t="shared" si="1"/>
        <v>0.48</v>
      </c>
      <c r="AI41" s="126">
        <f t="shared" si="1"/>
        <v>38</v>
      </c>
    </row>
    <row r="42" spans="2:35" ht="17.25" customHeight="1" x14ac:dyDescent="0.15">
      <c r="B42" s="366" t="s">
        <v>79</v>
      </c>
      <c r="C42" s="366"/>
      <c r="D42" s="366"/>
      <c r="E42" s="366"/>
      <c r="F42" s="366"/>
      <c r="G42" s="366"/>
      <c r="H42" s="128">
        <f>H9+H11+H13+H15+H17+H19+H21+H26+H28+H30+H32+H34+H36+H39+H40</f>
        <v>0</v>
      </c>
      <c r="I42" s="367">
        <f>I9+I11+I13+I15+I17+I19+I21+I26+I28+I30+I32+I34+I36+I39+I40</f>
        <v>0</v>
      </c>
      <c r="J42" s="367"/>
      <c r="K42" s="367"/>
      <c r="L42" s="367">
        <f>L9+L11+L13+L15+L17+L19+L21+L26+L28+L30+L32+L34+L36+L39+L40</f>
        <v>0</v>
      </c>
      <c r="M42" s="367"/>
      <c r="N42" s="367"/>
      <c r="O42" s="128">
        <f t="shared" ref="O42:T42" si="2">O9+O11+O13+O15+O17+O19+O21+O26+O28+O30+O32+O34+O36+O39+O40</f>
        <v>0</v>
      </c>
      <c r="P42" s="131">
        <f t="shared" si="2"/>
        <v>0</v>
      </c>
      <c r="Q42" s="128">
        <f t="shared" si="2"/>
        <v>0</v>
      </c>
      <c r="R42" s="132">
        <f t="shared" si="2"/>
        <v>0</v>
      </c>
      <c r="S42" s="133">
        <f t="shared" si="2"/>
        <v>0</v>
      </c>
      <c r="T42" s="129">
        <f t="shared" si="2"/>
        <v>0</v>
      </c>
      <c r="V42" s="159" t="s">
        <v>80</v>
      </c>
      <c r="W42" s="128">
        <f>W9+W11+W13+W15+W17+W19+W21+W26+W28+W30+W32+W34+W36+W39+W40</f>
        <v>0</v>
      </c>
      <c r="X42" s="367">
        <f>X9+X11+X13+X15+X17+X19+X21+X26+X28+X30+X32+X34+X36+X39+X40</f>
        <v>0</v>
      </c>
      <c r="Y42" s="367"/>
      <c r="Z42" s="367"/>
      <c r="AA42" s="367">
        <f>AA9+AA11+AA13+AA15+AA17+AA19+AA21+AA26+AA28+AA30+AA32+AA34+AA36+AA39+AA40</f>
        <v>0</v>
      </c>
      <c r="AB42" s="367"/>
      <c r="AC42" s="367"/>
      <c r="AD42" s="128">
        <f t="shared" ref="AD42:AI42" si="3">AD9+AD11+AD13+AD15+AD17+AD19+AD21+AD26+AD28+AD30+AD32+AD34+AD36+AD39+AD40</f>
        <v>0</v>
      </c>
      <c r="AE42" s="131">
        <f t="shared" si="3"/>
        <v>0</v>
      </c>
      <c r="AF42" s="128">
        <f t="shared" si="3"/>
        <v>0</v>
      </c>
      <c r="AG42" s="133">
        <f t="shared" si="3"/>
        <v>0</v>
      </c>
      <c r="AH42" s="133">
        <f t="shared" si="3"/>
        <v>0</v>
      </c>
      <c r="AI42" s="129">
        <f t="shared" si="3"/>
        <v>0</v>
      </c>
    </row>
    <row r="43" spans="2:35" ht="17.25" customHeight="1" x14ac:dyDescent="0.15">
      <c r="B43" s="366" t="s">
        <v>81</v>
      </c>
      <c r="C43" s="366"/>
      <c r="D43" s="366"/>
      <c r="E43" s="366"/>
      <c r="F43" s="366"/>
      <c r="G43" s="366"/>
      <c r="H43" s="124">
        <f>SUM(H41:H42)</f>
        <v>508</v>
      </c>
      <c r="I43" s="368">
        <f>SUM(I41:I42)</f>
        <v>21.1</v>
      </c>
      <c r="J43" s="368"/>
      <c r="K43" s="368"/>
      <c r="L43" s="368">
        <f>SUM(L41:L42)</f>
        <v>14.6</v>
      </c>
      <c r="M43" s="368"/>
      <c r="N43" s="368"/>
      <c r="O43" s="124">
        <f t="shared" ref="O43:T43" si="4">SUM(O41:O42)</f>
        <v>331</v>
      </c>
      <c r="P43" s="124">
        <f t="shared" si="4"/>
        <v>2.3000000000000003</v>
      </c>
      <c r="Q43" s="124">
        <f t="shared" si="4"/>
        <v>252</v>
      </c>
      <c r="R43" s="125">
        <f t="shared" si="4"/>
        <v>0.25</v>
      </c>
      <c r="S43" s="124">
        <f t="shared" si="4"/>
        <v>0.51</v>
      </c>
      <c r="T43" s="126">
        <f t="shared" si="4"/>
        <v>36</v>
      </c>
      <c r="V43" s="159" t="s">
        <v>82</v>
      </c>
      <c r="W43" s="124">
        <f>SUM(W41:W42)</f>
        <v>549</v>
      </c>
      <c r="X43" s="369">
        <f>SUM(X41:X42)</f>
        <v>23.100000000000005</v>
      </c>
      <c r="Y43" s="369"/>
      <c r="Z43" s="369"/>
      <c r="AA43" s="369">
        <f>SUM(AA41:AA42)</f>
        <v>14.7</v>
      </c>
      <c r="AB43" s="369"/>
      <c r="AC43" s="369"/>
      <c r="AD43" s="124">
        <f t="shared" ref="AD43:AI43" si="5">SUM(AD41:AD42)</f>
        <v>301</v>
      </c>
      <c r="AE43" s="124">
        <f t="shared" si="5"/>
        <v>2.7000000000000006</v>
      </c>
      <c r="AF43" s="124">
        <f t="shared" si="5"/>
        <v>269</v>
      </c>
      <c r="AG43" s="145">
        <f t="shared" si="5"/>
        <v>0.28000000000000003</v>
      </c>
      <c r="AH43" s="124">
        <f t="shared" si="5"/>
        <v>0.48</v>
      </c>
      <c r="AI43" s="126">
        <f t="shared" si="5"/>
        <v>38</v>
      </c>
    </row>
    <row r="44" spans="2:35" ht="17.25" customHeight="1" x14ac:dyDescent="0.15">
      <c r="B44" s="364" t="s">
        <v>83</v>
      </c>
      <c r="C44" s="364"/>
      <c r="D44" s="364"/>
      <c r="E44" s="364"/>
      <c r="F44" s="364"/>
      <c r="G44" s="364"/>
      <c r="H44" s="160">
        <f>'様式例２-２（目標量）'!B9</f>
        <v>475</v>
      </c>
      <c r="I44" s="161">
        <f>'様式例２-２（目標量）'!C9</f>
        <v>16</v>
      </c>
      <c r="J44" s="162" t="str">
        <f>'様式例２-２（目標量）'!D9</f>
        <v>～</v>
      </c>
      <c r="K44" s="163">
        <f>'様式例２-２（目標量）'!E9</f>
        <v>24</v>
      </c>
      <c r="L44" s="164">
        <f>'様式例２-２（目標量）'!F9</f>
        <v>11</v>
      </c>
      <c r="M44" s="165" t="s">
        <v>15</v>
      </c>
      <c r="N44" s="166">
        <f>'様式例２-２（目標量）'!H9</f>
        <v>16</v>
      </c>
      <c r="O44" s="160">
        <f>'様式例２-２（目標量）'!I9</f>
        <v>225</v>
      </c>
      <c r="P44" s="160">
        <f>'様式例２-２（目標量）'!J9</f>
        <v>2.2999999999999998</v>
      </c>
      <c r="Q44" s="160">
        <f>'様式例２-２（目標量）'!K9</f>
        <v>200</v>
      </c>
      <c r="R44" s="167">
        <f>'様式例２-２（目標量）'!L9</f>
        <v>0.25</v>
      </c>
      <c r="S44" s="160">
        <f>'様式例２-２（目標量）'!M9</f>
        <v>0.3</v>
      </c>
      <c r="T44" s="342">
        <f>'様式例２-２（目標量）'!N9</f>
        <v>20</v>
      </c>
      <c r="U44" s="94"/>
      <c r="V44" s="169" t="s">
        <v>84</v>
      </c>
      <c r="W44" s="161">
        <f>'様式例２-２（目標量）'!B20</f>
        <v>0</v>
      </c>
      <c r="X44" s="161">
        <f>'様式例２-２（目標量）'!C20</f>
        <v>0</v>
      </c>
      <c r="Y44" s="162" t="str">
        <f>'様式例２-２（目標量）'!D20</f>
        <v>～</v>
      </c>
      <c r="Z44" s="163">
        <f>'様式例２-２（目標量）'!E20</f>
        <v>0</v>
      </c>
      <c r="AA44" s="164">
        <f>'様式例２-２（目標量）'!F20</f>
        <v>0</v>
      </c>
      <c r="AB44" s="165" t="s">
        <v>15</v>
      </c>
      <c r="AC44" s="166">
        <f>'様式例２-２（目標量）'!H20</f>
        <v>0</v>
      </c>
      <c r="AD44" s="161">
        <f>'様式例２-２（目標量）'!I20</f>
        <v>0</v>
      </c>
      <c r="AE44" s="161">
        <f>'様式例２-２（目標量）'!J20</f>
        <v>0</v>
      </c>
      <c r="AF44" s="161">
        <f>'様式例２-２（目標量）'!K20</f>
        <v>0</v>
      </c>
      <c r="AG44" s="161">
        <f>'様式例２-２（目標量）'!L20</f>
        <v>0</v>
      </c>
      <c r="AH44" s="161">
        <f>'様式例２-２（目標量）'!M20</f>
        <v>0</v>
      </c>
      <c r="AI44" s="168">
        <f>'様式例２-２（目標量）'!N20</f>
        <v>0</v>
      </c>
    </row>
    <row r="45" spans="2:35" ht="17.25" customHeight="1" x14ac:dyDescent="0.15">
      <c r="B45" s="365" t="s">
        <v>85</v>
      </c>
      <c r="C45" s="365"/>
      <c r="D45" s="365"/>
      <c r="E45" s="365"/>
      <c r="F45" s="365"/>
      <c r="G45" s="365"/>
      <c r="H45" s="168">
        <f>IF(H44=0,"",ROUND(H43/H44*100,0))</f>
        <v>107</v>
      </c>
      <c r="I45" s="161">
        <f>IF(K44=0,"",ROUND(I43/K44*100,0))</f>
        <v>88</v>
      </c>
      <c r="J45" s="162" t="s">
        <v>15</v>
      </c>
      <c r="K45" s="163">
        <f>IF(K44=0,"",ROUND(I43/I44*100,0))</f>
        <v>132</v>
      </c>
      <c r="L45" s="161">
        <f>IF(N44=0,"",ROUND(L43/N44*100,0))</f>
        <v>91</v>
      </c>
      <c r="M45" s="162" t="s">
        <v>15</v>
      </c>
      <c r="N45" s="163">
        <f>IF(L44=0,"",ROUND(L43/L44*100,0))</f>
        <v>133</v>
      </c>
      <c r="O45" s="168">
        <f t="shared" ref="O45:T45" si="6">IF(O44=0,"",ROUND(O43/O44*100,0))</f>
        <v>147</v>
      </c>
      <c r="P45" s="168">
        <f t="shared" si="6"/>
        <v>100</v>
      </c>
      <c r="Q45" s="168">
        <f t="shared" si="6"/>
        <v>126</v>
      </c>
      <c r="R45" s="334">
        <f t="shared" si="6"/>
        <v>100</v>
      </c>
      <c r="S45" s="168">
        <f t="shared" si="6"/>
        <v>170</v>
      </c>
      <c r="T45" s="168">
        <f t="shared" si="6"/>
        <v>180</v>
      </c>
      <c r="U45" s="94"/>
      <c r="V45" s="170" t="s">
        <v>85</v>
      </c>
      <c r="W45" s="168" t="str">
        <f>IF(W44=0,"",ROUND(W43/W44*100,0))</f>
        <v/>
      </c>
      <c r="X45" s="168" t="str">
        <f>IF(Z44=0,"",ROUND(X43/Z44*100,0))</f>
        <v/>
      </c>
      <c r="Y45" s="171" t="s">
        <v>15</v>
      </c>
      <c r="Z45" s="168" t="str">
        <f>IF(X44=0,"",ROUND(X43/X44*100,0))</f>
        <v/>
      </c>
      <c r="AA45" s="168" t="str">
        <f>IF(AC44=0,"",ROUND(AA43/AC44*100,0))</f>
        <v/>
      </c>
      <c r="AB45" s="171" t="s">
        <v>15</v>
      </c>
      <c r="AC45" s="168" t="str">
        <f>IF(AA44=0,"",ROUND(AA43/AA44*100,0))</f>
        <v/>
      </c>
      <c r="AD45" s="168" t="str">
        <f t="shared" ref="AD45:AI45" si="7">IF(AD44=0,"",ROUND(AD43/AD44*100,0))</f>
        <v/>
      </c>
      <c r="AE45" s="168" t="str">
        <f t="shared" si="7"/>
        <v/>
      </c>
      <c r="AF45" s="168" t="str">
        <f t="shared" si="7"/>
        <v/>
      </c>
      <c r="AG45" s="168" t="str">
        <f t="shared" si="7"/>
        <v/>
      </c>
      <c r="AH45" s="168" t="str">
        <f t="shared" si="7"/>
        <v/>
      </c>
      <c r="AI45" s="168" t="str">
        <f t="shared" si="7"/>
        <v/>
      </c>
    </row>
    <row r="46" spans="2:35" ht="18.75" customHeight="1" x14ac:dyDescent="0.15">
      <c r="AH46" s="345"/>
      <c r="AI46" s="345"/>
    </row>
  </sheetData>
  <mergeCells count="200">
    <mergeCell ref="AF1:AG1"/>
    <mergeCell ref="AH1:AI1"/>
    <mergeCell ref="AF2:AG3"/>
    <mergeCell ref="AH2:AI3"/>
    <mergeCell ref="V3:W3"/>
    <mergeCell ref="G5:G6"/>
    <mergeCell ref="H5:H6"/>
    <mergeCell ref="I5:K6"/>
    <mergeCell ref="L5:N6"/>
    <mergeCell ref="O5:O6"/>
    <mergeCell ref="P5:P6"/>
    <mergeCell ref="Q5:Q6"/>
    <mergeCell ref="T5:T6"/>
    <mergeCell ref="V5:V6"/>
    <mergeCell ref="W5:W6"/>
    <mergeCell ref="X5:Z6"/>
    <mergeCell ref="AA5:AC6"/>
    <mergeCell ref="AD5:AD6"/>
    <mergeCell ref="AE5:AE6"/>
    <mergeCell ref="AF5:AF6"/>
    <mergeCell ref="AI5:AI6"/>
    <mergeCell ref="I7:K7"/>
    <mergeCell ref="L7:N7"/>
    <mergeCell ref="X7:Z7"/>
    <mergeCell ref="AA7:AC7"/>
    <mergeCell ref="B8:C13"/>
    <mergeCell ref="I8:K8"/>
    <mergeCell ref="L8:N8"/>
    <mergeCell ref="X8:Z8"/>
    <mergeCell ref="AA8:AC8"/>
    <mergeCell ref="I11:K11"/>
    <mergeCell ref="L11:N11"/>
    <mergeCell ref="X11:Z11"/>
    <mergeCell ref="AA11:AC11"/>
    <mergeCell ref="I12:K12"/>
    <mergeCell ref="L12:N12"/>
    <mergeCell ref="X12:Z12"/>
    <mergeCell ref="AA12:AC12"/>
    <mergeCell ref="I13:K13"/>
    <mergeCell ref="L13:N13"/>
    <mergeCell ref="X13:Z13"/>
    <mergeCell ref="AA13:AC13"/>
    <mergeCell ref="AK8:AK10"/>
    <mergeCell ref="I9:K9"/>
    <mergeCell ref="L9:N9"/>
    <mergeCell ref="X9:Z9"/>
    <mergeCell ref="AA9:AC9"/>
    <mergeCell ref="I10:K10"/>
    <mergeCell ref="L10:N10"/>
    <mergeCell ref="X10:Z10"/>
    <mergeCell ref="AA10:AC10"/>
    <mergeCell ref="C14:E14"/>
    <mergeCell ref="I14:K14"/>
    <mergeCell ref="L14:N14"/>
    <mergeCell ref="X14:Z14"/>
    <mergeCell ref="AA14:AC14"/>
    <mergeCell ref="C15:E15"/>
    <mergeCell ref="I15:K15"/>
    <mergeCell ref="L15:N15"/>
    <mergeCell ref="X15:Z15"/>
    <mergeCell ref="AA15:AC15"/>
    <mergeCell ref="C16:E16"/>
    <mergeCell ref="I16:K16"/>
    <mergeCell ref="L16:N16"/>
    <mergeCell ref="X16:Z16"/>
    <mergeCell ref="AA16:AC16"/>
    <mergeCell ref="C17:E17"/>
    <mergeCell ref="I17:K17"/>
    <mergeCell ref="L17:N17"/>
    <mergeCell ref="X17:Z17"/>
    <mergeCell ref="AA17:AC17"/>
    <mergeCell ref="C18:E18"/>
    <mergeCell ref="I18:K18"/>
    <mergeCell ref="L18:N18"/>
    <mergeCell ref="X18:Z18"/>
    <mergeCell ref="AA18:AC18"/>
    <mergeCell ref="C19:E19"/>
    <mergeCell ref="I19:K19"/>
    <mergeCell ref="L19:N19"/>
    <mergeCell ref="X19:Z19"/>
    <mergeCell ref="AA19:AC19"/>
    <mergeCell ref="C20:E20"/>
    <mergeCell ref="I20:K20"/>
    <mergeCell ref="L20:N20"/>
    <mergeCell ref="X20:Z20"/>
    <mergeCell ref="AA20:AC20"/>
    <mergeCell ref="C21:E21"/>
    <mergeCell ref="I21:K21"/>
    <mergeCell ref="L21:N21"/>
    <mergeCell ref="X21:Z21"/>
    <mergeCell ref="AA21:AC21"/>
    <mergeCell ref="AK21:AK23"/>
    <mergeCell ref="C22:E22"/>
    <mergeCell ref="I22:K22"/>
    <mergeCell ref="L22:N22"/>
    <mergeCell ref="X22:Z22"/>
    <mergeCell ref="AA22:AC22"/>
    <mergeCell ref="C23:E23"/>
    <mergeCell ref="I23:K23"/>
    <mergeCell ref="L23:N23"/>
    <mergeCell ref="X23:Z23"/>
    <mergeCell ref="AA23:AC23"/>
    <mergeCell ref="C24:E24"/>
    <mergeCell ref="I24:K24"/>
    <mergeCell ref="L24:N24"/>
    <mergeCell ref="X24:Z24"/>
    <mergeCell ref="AA24:AC24"/>
    <mergeCell ref="C25:E25"/>
    <mergeCell ref="I25:K25"/>
    <mergeCell ref="L25:N25"/>
    <mergeCell ref="X25:Z25"/>
    <mergeCell ref="AA25:AC25"/>
    <mergeCell ref="C26:E26"/>
    <mergeCell ref="I26:K26"/>
    <mergeCell ref="L26:N26"/>
    <mergeCell ref="X26:Z26"/>
    <mergeCell ref="AA26:AC26"/>
    <mergeCell ref="C27:E27"/>
    <mergeCell ref="I27:K27"/>
    <mergeCell ref="L27:N27"/>
    <mergeCell ref="X27:Z27"/>
    <mergeCell ref="AA27:AC27"/>
    <mergeCell ref="C28:E28"/>
    <mergeCell ref="I28:K28"/>
    <mergeCell ref="L28:N28"/>
    <mergeCell ref="X28:Z28"/>
    <mergeCell ref="AA28:AC28"/>
    <mergeCell ref="C29:E29"/>
    <mergeCell ref="I29:K29"/>
    <mergeCell ref="L29:N29"/>
    <mergeCell ref="X29:Z29"/>
    <mergeCell ref="AA29:AC29"/>
    <mergeCell ref="C30:E30"/>
    <mergeCell ref="I30:K30"/>
    <mergeCell ref="L30:N30"/>
    <mergeCell ref="X30:Z30"/>
    <mergeCell ref="AA30:AC30"/>
    <mergeCell ref="B31:C36"/>
    <mergeCell ref="I31:K31"/>
    <mergeCell ref="L31:N31"/>
    <mergeCell ref="X31:Z31"/>
    <mergeCell ref="AA31:AC31"/>
    <mergeCell ref="I32:K32"/>
    <mergeCell ref="L32:N32"/>
    <mergeCell ref="X32:Z32"/>
    <mergeCell ref="AA32:AC32"/>
    <mergeCell ref="I33:K33"/>
    <mergeCell ref="L33:N33"/>
    <mergeCell ref="X33:Z33"/>
    <mergeCell ref="AA33:AC33"/>
    <mergeCell ref="I34:K34"/>
    <mergeCell ref="L34:N34"/>
    <mergeCell ref="X34:Z34"/>
    <mergeCell ref="AA34:AC34"/>
    <mergeCell ref="I35:K35"/>
    <mergeCell ref="L35:N35"/>
    <mergeCell ref="X35:Z35"/>
    <mergeCell ref="AA35:AC35"/>
    <mergeCell ref="I36:K36"/>
    <mergeCell ref="L36:N36"/>
    <mergeCell ref="X36:Z36"/>
    <mergeCell ref="AA36:AC36"/>
    <mergeCell ref="C37:E37"/>
    <mergeCell ref="I37:K37"/>
    <mergeCell ref="L37:N37"/>
    <mergeCell ref="X37:Z37"/>
    <mergeCell ref="AA37:AC37"/>
    <mergeCell ref="C38:E38"/>
    <mergeCell ref="I38:K38"/>
    <mergeCell ref="L38:N38"/>
    <mergeCell ref="X38:Z38"/>
    <mergeCell ref="AA38:AC38"/>
    <mergeCell ref="C39:E39"/>
    <mergeCell ref="I39:K39"/>
    <mergeCell ref="L39:N39"/>
    <mergeCell ref="X39:Z39"/>
    <mergeCell ref="AA39:AC39"/>
    <mergeCell ref="C40:E40"/>
    <mergeCell ref="I40:K40"/>
    <mergeCell ref="L40:N40"/>
    <mergeCell ref="X40:Z40"/>
    <mergeCell ref="AA40:AC40"/>
    <mergeCell ref="B41:G41"/>
    <mergeCell ref="I41:K41"/>
    <mergeCell ref="L41:N41"/>
    <mergeCell ref="X41:Z41"/>
    <mergeCell ref="AA41:AC41"/>
    <mergeCell ref="B44:G44"/>
    <mergeCell ref="B45:G45"/>
    <mergeCell ref="AH46:AI46"/>
    <mergeCell ref="B42:G42"/>
    <mergeCell ref="I42:K42"/>
    <mergeCell ref="L42:N42"/>
    <mergeCell ref="X42:Z42"/>
    <mergeCell ref="AA42:AC42"/>
    <mergeCell ref="B43:G43"/>
    <mergeCell ref="I43:K43"/>
    <mergeCell ref="L43:N43"/>
    <mergeCell ref="X43:Z43"/>
    <mergeCell ref="AA43:AC43"/>
  </mergeCells>
  <phoneticPr fontId="29"/>
  <printOptions horizontalCentered="1" verticalCentered="1"/>
  <pageMargins left="0.52" right="0.2" top="0.196527777777778" bottom="0.196527777777778" header="0.41" footer="0.2"/>
  <pageSetup paperSize="9" scale="72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B55"/>
  <sheetViews>
    <sheetView zoomScaleNormal="100" workbookViewId="0">
      <selection activeCell="F1" sqref="F1"/>
    </sheetView>
  </sheetViews>
  <sheetFormatPr defaultRowHeight="12.75" x14ac:dyDescent="0.15"/>
  <cols>
    <col min="1" max="1" width="4.5703125" customWidth="1"/>
    <col min="2" max="2" width="13.85546875" customWidth="1"/>
    <col min="3" max="3" width="4.85546875" customWidth="1"/>
    <col min="4" max="4" width="5.85546875" customWidth="1"/>
    <col min="5" max="5" width="4.7109375" customWidth="1"/>
    <col min="6" max="6" width="5" customWidth="1"/>
    <col min="7" max="7" width="4.7109375" customWidth="1"/>
    <col min="8" max="8" width="5" customWidth="1"/>
    <col min="9" max="9" width="5.5703125" style="5" customWidth="1"/>
    <col min="10" max="10" width="5" customWidth="1"/>
    <col min="11" max="16" width="7.7109375" customWidth="1"/>
    <col min="17" max="17" width="9.140625" style="58" customWidth="1"/>
    <col min="18" max="18" width="6.28515625" style="84" customWidth="1"/>
    <col min="19" max="19" width="15" style="84" customWidth="1"/>
    <col min="20" max="28" width="9.140625" style="84" customWidth="1"/>
    <col min="29" max="1025" width="8.7109375" customWidth="1"/>
  </cols>
  <sheetData>
    <row r="1" spans="1:28" ht="17.25" x14ac:dyDescent="0.15">
      <c r="A1" s="327" t="s">
        <v>39</v>
      </c>
      <c r="B1" s="328"/>
      <c r="R1" s="326" t="s">
        <v>41</v>
      </c>
      <c r="T1" s="97"/>
      <c r="U1" s="97"/>
      <c r="V1" s="97"/>
      <c r="W1" s="97"/>
      <c r="X1" s="97"/>
      <c r="Y1" s="97"/>
      <c r="Z1" s="97"/>
      <c r="AA1" s="97"/>
      <c r="AB1" s="97"/>
    </row>
    <row r="2" spans="1:28" ht="7.5" customHeight="1" x14ac:dyDescent="0.15">
      <c r="R2" s="58"/>
    </row>
    <row r="3" spans="1:28" ht="64.5" customHeight="1" x14ac:dyDescent="0.15">
      <c r="A3" s="98"/>
      <c r="B3" s="286" t="s">
        <v>20</v>
      </c>
      <c r="C3" s="325" t="s">
        <v>195</v>
      </c>
      <c r="D3" s="287" t="s">
        <v>4</v>
      </c>
      <c r="E3" s="288"/>
      <c r="F3" s="289" t="s">
        <v>5</v>
      </c>
      <c r="G3" s="290"/>
      <c r="H3" s="288"/>
      <c r="I3" s="289" t="s">
        <v>21</v>
      </c>
      <c r="J3" s="290"/>
      <c r="K3" s="287" t="s">
        <v>7</v>
      </c>
      <c r="L3" s="287" t="s">
        <v>8</v>
      </c>
      <c r="M3" s="288" t="s">
        <v>44</v>
      </c>
      <c r="N3" s="288" t="s">
        <v>44</v>
      </c>
      <c r="O3" s="288" t="s">
        <v>44</v>
      </c>
      <c r="P3" s="287" t="s">
        <v>44</v>
      </c>
      <c r="Q3" s="36"/>
      <c r="R3" s="98"/>
      <c r="S3" s="313" t="s">
        <v>20</v>
      </c>
      <c r="T3" s="314" t="s">
        <v>4</v>
      </c>
      <c r="U3" s="314" t="s">
        <v>5</v>
      </c>
      <c r="V3" s="315" t="s">
        <v>187</v>
      </c>
      <c r="W3" s="314" t="s">
        <v>7</v>
      </c>
      <c r="X3" s="314" t="s">
        <v>8</v>
      </c>
      <c r="Y3" s="315" t="s">
        <v>44</v>
      </c>
      <c r="Z3" s="315" t="s">
        <v>44</v>
      </c>
      <c r="AA3" s="315" t="s">
        <v>44</v>
      </c>
      <c r="AB3" s="314" t="s">
        <v>44</v>
      </c>
    </row>
    <row r="4" spans="1:28" ht="18" customHeight="1" x14ac:dyDescent="0.15">
      <c r="A4" s="104"/>
      <c r="B4" s="105"/>
      <c r="C4" s="291"/>
      <c r="D4" s="292"/>
      <c r="E4" s="293"/>
      <c r="F4" s="294"/>
      <c r="G4" s="295"/>
      <c r="H4" s="293"/>
      <c r="I4" s="294"/>
      <c r="J4" s="295"/>
      <c r="K4" s="292"/>
      <c r="L4" s="292"/>
      <c r="M4" s="296" t="s">
        <v>46</v>
      </c>
      <c r="N4" s="296" t="s">
        <v>190</v>
      </c>
      <c r="O4" s="296" t="s">
        <v>191</v>
      </c>
      <c r="P4" s="297" t="s">
        <v>49</v>
      </c>
      <c r="Q4" s="36"/>
      <c r="R4" s="104"/>
      <c r="S4" s="316"/>
      <c r="T4" s="317"/>
      <c r="U4" s="317"/>
      <c r="V4" s="318"/>
      <c r="W4" s="317"/>
      <c r="X4" s="317"/>
      <c r="Y4" s="319" t="s">
        <v>46</v>
      </c>
      <c r="Z4" s="319" t="s">
        <v>188</v>
      </c>
      <c r="AA4" s="319" t="s">
        <v>189</v>
      </c>
      <c r="AB4" s="320" t="s">
        <v>49</v>
      </c>
    </row>
    <row r="5" spans="1:28" x14ac:dyDescent="0.15">
      <c r="A5" s="113" t="s">
        <v>24</v>
      </c>
      <c r="B5" s="114"/>
      <c r="C5" s="173" t="s">
        <v>33</v>
      </c>
      <c r="D5" s="115" t="s">
        <v>25</v>
      </c>
      <c r="E5" s="115"/>
      <c r="F5" s="298" t="s">
        <v>26</v>
      </c>
      <c r="G5" s="299"/>
      <c r="H5" s="115"/>
      <c r="I5" s="298" t="s">
        <v>26</v>
      </c>
      <c r="J5" s="299"/>
      <c r="K5" s="115" t="s">
        <v>27</v>
      </c>
      <c r="L5" s="115" t="s">
        <v>27</v>
      </c>
      <c r="M5" s="300" t="s">
        <v>183</v>
      </c>
      <c r="N5" s="115" t="s">
        <v>27</v>
      </c>
      <c r="O5" s="115" t="s">
        <v>27</v>
      </c>
      <c r="P5" s="119" t="s">
        <v>27</v>
      </c>
      <c r="Q5" s="51"/>
      <c r="R5" s="113" t="s">
        <v>24</v>
      </c>
      <c r="S5" s="304"/>
      <c r="T5" s="115" t="s">
        <v>25</v>
      </c>
      <c r="U5" s="115" t="s">
        <v>26</v>
      </c>
      <c r="V5" s="115" t="s">
        <v>26</v>
      </c>
      <c r="W5" s="115" t="s">
        <v>27</v>
      </c>
      <c r="X5" s="115" t="s">
        <v>27</v>
      </c>
      <c r="Y5" s="300" t="s">
        <v>183</v>
      </c>
      <c r="Z5" s="115" t="s">
        <v>27</v>
      </c>
      <c r="AA5" s="115" t="s">
        <v>27</v>
      </c>
      <c r="AB5" s="119" t="s">
        <v>27</v>
      </c>
    </row>
    <row r="6" spans="1:28" ht="12.75" customHeight="1" x14ac:dyDescent="0.15">
      <c r="A6" s="389" t="s">
        <v>28</v>
      </c>
      <c r="B6" s="301" t="s">
        <v>54</v>
      </c>
      <c r="C6" s="302">
        <v>40</v>
      </c>
      <c r="D6" s="143">
        <f t="shared" ref="D6:D24" si="0">ROUND(C6*T6/100,0)</f>
        <v>143</v>
      </c>
      <c r="E6" s="127"/>
      <c r="F6" s="123">
        <f t="shared" ref="F6:F24" si="1">ROUND(C6*U6/100,1)</f>
        <v>2.4</v>
      </c>
      <c r="G6" s="157"/>
      <c r="H6" s="127"/>
      <c r="I6" s="303">
        <f t="shared" ref="I6:I24" si="2">ROUND(C6*V6/100,1)</f>
        <v>0.4</v>
      </c>
      <c r="J6" s="157"/>
      <c r="K6" s="143">
        <f t="shared" ref="K6:K24" si="3">ROUND(C6*W6/100,0)</f>
        <v>2</v>
      </c>
      <c r="L6" s="143">
        <f t="shared" ref="L6:L24" si="4">ROUND(C6*X6/100,1)</f>
        <v>0.3</v>
      </c>
      <c r="M6" s="143">
        <f t="shared" ref="M6:M24" si="5">ROUND(C6*Y6/100,0)</f>
        <v>0</v>
      </c>
      <c r="N6" s="143">
        <f t="shared" ref="N6:N24" si="6">ROUND(C6*Z6/100,2)</f>
        <v>0.03</v>
      </c>
      <c r="O6" s="143">
        <f t="shared" ref="O6:O24" si="7">ROUND(C6*AA6/100,2)</f>
        <v>0.01</v>
      </c>
      <c r="P6" s="143">
        <f t="shared" ref="P6:P24" si="8">ROUND(C6*AB6/100,0)</f>
        <v>0</v>
      </c>
      <c r="R6" s="389" t="s">
        <v>28</v>
      </c>
      <c r="S6" s="301" t="s">
        <v>54</v>
      </c>
      <c r="T6" s="127">
        <v>358</v>
      </c>
      <c r="U6" s="127">
        <v>6.1</v>
      </c>
      <c r="V6" s="127">
        <v>0.9</v>
      </c>
      <c r="W6" s="127">
        <v>5</v>
      </c>
      <c r="X6" s="127">
        <v>0.8</v>
      </c>
      <c r="Y6" s="127">
        <v>0</v>
      </c>
      <c r="Z6" s="127">
        <v>0.08</v>
      </c>
      <c r="AA6" s="127">
        <v>0.02</v>
      </c>
      <c r="AB6" s="126">
        <v>0</v>
      </c>
    </row>
    <row r="7" spans="1:28" ht="12.75" customHeight="1" x14ac:dyDescent="0.15">
      <c r="A7" s="389"/>
      <c r="B7" s="301" t="s">
        <v>56</v>
      </c>
      <c r="C7" s="302"/>
      <c r="D7" s="143">
        <f t="shared" si="0"/>
        <v>0</v>
      </c>
      <c r="E7" s="113"/>
      <c r="F7" s="114">
        <f t="shared" si="1"/>
        <v>0</v>
      </c>
      <c r="G7" s="304"/>
      <c r="H7" s="127"/>
      <c r="I7" s="303">
        <f t="shared" si="2"/>
        <v>0</v>
      </c>
      <c r="J7" s="157"/>
      <c r="K7" s="143">
        <f t="shared" si="3"/>
        <v>0</v>
      </c>
      <c r="L7" s="143">
        <f t="shared" si="4"/>
        <v>0</v>
      </c>
      <c r="M7" s="143">
        <f t="shared" si="5"/>
        <v>0</v>
      </c>
      <c r="N7" s="143">
        <f t="shared" si="6"/>
        <v>0</v>
      </c>
      <c r="O7" s="143">
        <f t="shared" si="7"/>
        <v>0</v>
      </c>
      <c r="P7" s="143">
        <f t="shared" si="8"/>
        <v>0</v>
      </c>
      <c r="R7" s="389"/>
      <c r="S7" s="301" t="s">
        <v>56</v>
      </c>
      <c r="T7" s="127">
        <v>299</v>
      </c>
      <c r="U7" s="127">
        <v>9.1</v>
      </c>
      <c r="V7" s="127">
        <v>7.3</v>
      </c>
      <c r="W7" s="127">
        <v>34</v>
      </c>
      <c r="X7" s="127">
        <v>0.8</v>
      </c>
      <c r="Y7" s="127">
        <v>0</v>
      </c>
      <c r="Z7" s="127">
        <v>7.0000000000000007E-2</v>
      </c>
      <c r="AA7" s="127">
        <v>0.05</v>
      </c>
      <c r="AB7" s="126">
        <v>0</v>
      </c>
    </row>
    <row r="8" spans="1:28" ht="12.75" customHeight="1" x14ac:dyDescent="0.15">
      <c r="A8" s="389"/>
      <c r="B8" s="305" t="s">
        <v>57</v>
      </c>
      <c r="C8" s="302">
        <v>4</v>
      </c>
      <c r="D8" s="143">
        <f t="shared" si="0"/>
        <v>9</v>
      </c>
      <c r="E8" s="113"/>
      <c r="F8" s="114">
        <f t="shared" si="1"/>
        <v>0.2</v>
      </c>
      <c r="G8" s="304"/>
      <c r="H8" s="127"/>
      <c r="I8" s="303">
        <f t="shared" si="2"/>
        <v>0.1</v>
      </c>
      <c r="J8" s="157"/>
      <c r="K8" s="143">
        <f t="shared" si="3"/>
        <v>1</v>
      </c>
      <c r="L8" s="143">
        <f t="shared" si="4"/>
        <v>0</v>
      </c>
      <c r="M8" s="143">
        <f t="shared" si="5"/>
        <v>0</v>
      </c>
      <c r="N8" s="143">
        <f t="shared" si="6"/>
        <v>0</v>
      </c>
      <c r="O8" s="143">
        <f t="shared" si="7"/>
        <v>0</v>
      </c>
      <c r="P8" s="143">
        <f t="shared" si="8"/>
        <v>0</v>
      </c>
      <c r="R8" s="389"/>
      <c r="S8" s="305" t="s">
        <v>57</v>
      </c>
      <c r="T8" s="113">
        <v>223</v>
      </c>
      <c r="U8" s="113">
        <v>5.5</v>
      </c>
      <c r="V8" s="113">
        <v>1.3</v>
      </c>
      <c r="W8" s="113">
        <v>18</v>
      </c>
      <c r="X8" s="113">
        <v>0.5</v>
      </c>
      <c r="Y8" s="113">
        <v>0</v>
      </c>
      <c r="Z8" s="113">
        <v>0.04</v>
      </c>
      <c r="AA8" s="113">
        <v>0.01</v>
      </c>
      <c r="AB8" s="143">
        <v>0</v>
      </c>
    </row>
    <row r="9" spans="1:28" ht="12.75" customHeight="1" x14ac:dyDescent="0.15">
      <c r="A9" s="378" t="s">
        <v>58</v>
      </c>
      <c r="B9" s="378"/>
      <c r="C9" s="302">
        <v>10</v>
      </c>
      <c r="D9" s="143">
        <f t="shared" si="0"/>
        <v>10</v>
      </c>
      <c r="E9" s="113"/>
      <c r="F9" s="114">
        <f t="shared" si="1"/>
        <v>0.1</v>
      </c>
      <c r="G9" s="304"/>
      <c r="H9" s="127"/>
      <c r="I9" s="303">
        <f t="shared" si="2"/>
        <v>0</v>
      </c>
      <c r="J9" s="157"/>
      <c r="K9" s="143">
        <f t="shared" si="3"/>
        <v>2</v>
      </c>
      <c r="L9" s="143">
        <f t="shared" si="4"/>
        <v>0.1</v>
      </c>
      <c r="M9" s="143">
        <f t="shared" si="5"/>
        <v>0</v>
      </c>
      <c r="N9" s="143">
        <f t="shared" si="6"/>
        <v>0.01</v>
      </c>
      <c r="O9" s="143">
        <f t="shared" si="7"/>
        <v>0</v>
      </c>
      <c r="P9" s="143">
        <f t="shared" si="8"/>
        <v>3</v>
      </c>
      <c r="R9" s="344" t="s">
        <v>58</v>
      </c>
      <c r="S9" s="390"/>
      <c r="T9" s="127">
        <v>101</v>
      </c>
      <c r="U9" s="127">
        <v>1.2</v>
      </c>
      <c r="V9" s="127">
        <v>0.4</v>
      </c>
      <c r="W9" s="127">
        <v>15</v>
      </c>
      <c r="X9" s="127">
        <v>0.5</v>
      </c>
      <c r="Y9" s="127">
        <v>0</v>
      </c>
      <c r="Z9" s="127">
        <v>7.0000000000000007E-2</v>
      </c>
      <c r="AA9" s="127">
        <v>0.03</v>
      </c>
      <c r="AB9" s="126">
        <v>26</v>
      </c>
    </row>
    <row r="10" spans="1:28" ht="12.75" customHeight="1" x14ac:dyDescent="0.15">
      <c r="A10" s="378" t="s">
        <v>59</v>
      </c>
      <c r="B10" s="378"/>
      <c r="C10" s="302">
        <v>4</v>
      </c>
      <c r="D10" s="143">
        <f t="shared" si="0"/>
        <v>14</v>
      </c>
      <c r="E10" s="113"/>
      <c r="F10" s="114">
        <f t="shared" si="1"/>
        <v>0</v>
      </c>
      <c r="G10" s="304"/>
      <c r="H10" s="127"/>
      <c r="I10" s="303">
        <f t="shared" si="2"/>
        <v>0</v>
      </c>
      <c r="J10" s="157"/>
      <c r="K10" s="143">
        <f t="shared" si="3"/>
        <v>0</v>
      </c>
      <c r="L10" s="143">
        <f t="shared" si="4"/>
        <v>0</v>
      </c>
      <c r="M10" s="143">
        <f t="shared" si="5"/>
        <v>0</v>
      </c>
      <c r="N10" s="143">
        <f t="shared" si="6"/>
        <v>0</v>
      </c>
      <c r="O10" s="143">
        <f t="shared" si="7"/>
        <v>0</v>
      </c>
      <c r="P10" s="143">
        <f t="shared" si="8"/>
        <v>0</v>
      </c>
      <c r="R10" s="344" t="s">
        <v>59</v>
      </c>
      <c r="S10" s="390"/>
      <c r="T10" s="127">
        <v>361</v>
      </c>
      <c r="U10" s="127">
        <v>0.4</v>
      </c>
      <c r="V10" s="127">
        <v>0</v>
      </c>
      <c r="W10" s="127">
        <v>5</v>
      </c>
      <c r="X10" s="127">
        <v>0.2</v>
      </c>
      <c r="Y10" s="127">
        <v>0</v>
      </c>
      <c r="Z10" s="127">
        <v>0</v>
      </c>
      <c r="AA10" s="127">
        <v>0</v>
      </c>
      <c r="AB10" s="126">
        <v>0</v>
      </c>
    </row>
    <row r="11" spans="1:28" ht="12.75" customHeight="1" x14ac:dyDescent="0.15">
      <c r="A11" s="378" t="s">
        <v>60</v>
      </c>
      <c r="B11" s="378"/>
      <c r="C11" s="302">
        <v>6</v>
      </c>
      <c r="D11" s="143">
        <f t="shared" si="0"/>
        <v>45</v>
      </c>
      <c r="E11" s="113"/>
      <c r="F11" s="114">
        <f t="shared" si="1"/>
        <v>0.2</v>
      </c>
      <c r="G11" s="304"/>
      <c r="H11" s="127"/>
      <c r="I11" s="303">
        <f t="shared" si="2"/>
        <v>4.7</v>
      </c>
      <c r="J11" s="157"/>
      <c r="K11" s="143">
        <f t="shared" si="3"/>
        <v>6</v>
      </c>
      <c r="L11" s="143">
        <f t="shared" si="4"/>
        <v>0.1</v>
      </c>
      <c r="M11" s="143">
        <f t="shared" si="5"/>
        <v>2</v>
      </c>
      <c r="N11" s="143">
        <f t="shared" si="6"/>
        <v>0</v>
      </c>
      <c r="O11" s="143">
        <f t="shared" si="7"/>
        <v>0</v>
      </c>
      <c r="P11" s="143">
        <f t="shared" si="8"/>
        <v>0</v>
      </c>
      <c r="R11" s="344" t="s">
        <v>60</v>
      </c>
      <c r="S11" s="390"/>
      <c r="T11" s="127">
        <v>754</v>
      </c>
      <c r="U11" s="127">
        <v>2.8</v>
      </c>
      <c r="V11" s="127">
        <v>78.400000000000006</v>
      </c>
      <c r="W11" s="127">
        <v>100</v>
      </c>
      <c r="X11" s="127">
        <v>1.1000000000000001</v>
      </c>
      <c r="Y11" s="127">
        <v>41</v>
      </c>
      <c r="Z11" s="127">
        <v>0.04</v>
      </c>
      <c r="AA11" s="127">
        <v>7.0000000000000007E-2</v>
      </c>
      <c r="AB11" s="126">
        <v>0</v>
      </c>
    </row>
    <row r="12" spans="1:28" ht="12.75" customHeight="1" x14ac:dyDescent="0.15">
      <c r="A12" s="378" t="s">
        <v>61</v>
      </c>
      <c r="B12" s="378"/>
      <c r="C12" s="302">
        <v>20</v>
      </c>
      <c r="D12" s="143">
        <f t="shared" si="0"/>
        <v>28</v>
      </c>
      <c r="E12" s="113"/>
      <c r="F12" s="114">
        <f t="shared" si="1"/>
        <v>2</v>
      </c>
      <c r="G12" s="304"/>
      <c r="H12" s="127"/>
      <c r="I12" s="303">
        <f t="shared" si="2"/>
        <v>1.5</v>
      </c>
      <c r="J12" s="157"/>
      <c r="K12" s="143">
        <f t="shared" si="3"/>
        <v>24</v>
      </c>
      <c r="L12" s="143">
        <f t="shared" si="4"/>
        <v>0.4</v>
      </c>
      <c r="M12" s="143">
        <f t="shared" si="5"/>
        <v>0</v>
      </c>
      <c r="N12" s="143">
        <f t="shared" si="6"/>
        <v>0.01</v>
      </c>
      <c r="O12" s="143">
        <f t="shared" si="7"/>
        <v>0.01</v>
      </c>
      <c r="P12" s="143">
        <f t="shared" si="8"/>
        <v>0</v>
      </c>
      <c r="R12" s="344" t="s">
        <v>61</v>
      </c>
      <c r="S12" s="390"/>
      <c r="T12" s="127">
        <v>138</v>
      </c>
      <c r="U12" s="321">
        <v>10</v>
      </c>
      <c r="V12" s="127">
        <v>7.7</v>
      </c>
      <c r="W12" s="127">
        <v>118</v>
      </c>
      <c r="X12" s="127">
        <v>1.9</v>
      </c>
      <c r="Y12" s="127">
        <v>0</v>
      </c>
      <c r="Z12" s="127">
        <v>0.05</v>
      </c>
      <c r="AA12" s="127">
        <v>0.04</v>
      </c>
      <c r="AB12" s="126">
        <v>0</v>
      </c>
    </row>
    <row r="13" spans="1:28" ht="12.75" customHeight="1" x14ac:dyDescent="0.15">
      <c r="A13" s="378" t="s">
        <v>62</v>
      </c>
      <c r="B13" s="378"/>
      <c r="C13" s="302">
        <v>50</v>
      </c>
      <c r="D13" s="143">
        <f t="shared" si="0"/>
        <v>29</v>
      </c>
      <c r="E13" s="113"/>
      <c r="F13" s="114">
        <f t="shared" si="1"/>
        <v>0.3</v>
      </c>
      <c r="G13" s="304"/>
      <c r="H13" s="127"/>
      <c r="I13" s="303">
        <f t="shared" si="2"/>
        <v>0</v>
      </c>
      <c r="J13" s="157"/>
      <c r="K13" s="143">
        <f t="shared" si="3"/>
        <v>5</v>
      </c>
      <c r="L13" s="143">
        <f t="shared" si="4"/>
        <v>0.1</v>
      </c>
      <c r="M13" s="143">
        <f t="shared" si="5"/>
        <v>6</v>
      </c>
      <c r="N13" s="143">
        <f t="shared" si="6"/>
        <v>0.02</v>
      </c>
      <c r="O13" s="143">
        <f t="shared" si="7"/>
        <v>0.01</v>
      </c>
      <c r="P13" s="143">
        <f t="shared" si="8"/>
        <v>12</v>
      </c>
      <c r="R13" s="344" t="s">
        <v>62</v>
      </c>
      <c r="S13" s="390"/>
      <c r="T13" s="127">
        <v>57</v>
      </c>
      <c r="U13" s="127">
        <v>0.5</v>
      </c>
      <c r="V13" s="127">
        <v>0</v>
      </c>
      <c r="W13" s="127">
        <v>9</v>
      </c>
      <c r="X13" s="127">
        <v>0.2</v>
      </c>
      <c r="Y13" s="127">
        <v>12</v>
      </c>
      <c r="Z13" s="127">
        <v>0.03</v>
      </c>
      <c r="AA13" s="127">
        <v>0.01</v>
      </c>
      <c r="AB13" s="126">
        <v>23</v>
      </c>
    </row>
    <row r="14" spans="1:28" ht="12.75" customHeight="1" x14ac:dyDescent="0.15">
      <c r="A14" s="378" t="s">
        <v>63</v>
      </c>
      <c r="B14" s="378"/>
      <c r="C14" s="302">
        <v>35</v>
      </c>
      <c r="D14" s="143">
        <f t="shared" si="0"/>
        <v>12</v>
      </c>
      <c r="E14" s="113"/>
      <c r="F14" s="114">
        <f t="shared" si="1"/>
        <v>0.4</v>
      </c>
      <c r="G14" s="304"/>
      <c r="H14" s="127"/>
      <c r="I14" s="303">
        <f t="shared" si="2"/>
        <v>0</v>
      </c>
      <c r="J14" s="157"/>
      <c r="K14" s="143">
        <f t="shared" si="3"/>
        <v>14</v>
      </c>
      <c r="L14" s="143">
        <f t="shared" si="4"/>
        <v>0.2</v>
      </c>
      <c r="M14" s="143">
        <f t="shared" si="5"/>
        <v>122</v>
      </c>
      <c r="N14" s="143">
        <f t="shared" si="6"/>
        <v>0.02</v>
      </c>
      <c r="O14" s="143">
        <f t="shared" si="7"/>
        <v>0.02</v>
      </c>
      <c r="P14" s="143">
        <f t="shared" si="8"/>
        <v>10</v>
      </c>
      <c r="R14" s="344" t="s">
        <v>63</v>
      </c>
      <c r="S14" s="390"/>
      <c r="T14" s="127">
        <v>34</v>
      </c>
      <c r="U14" s="127">
        <v>1.2</v>
      </c>
      <c r="V14" s="127">
        <v>0</v>
      </c>
      <c r="W14" s="127">
        <v>39</v>
      </c>
      <c r="X14" s="127">
        <v>0.7</v>
      </c>
      <c r="Y14" s="127">
        <v>348</v>
      </c>
      <c r="Z14" s="127">
        <v>0.05</v>
      </c>
      <c r="AA14" s="127">
        <v>7.0000000000000007E-2</v>
      </c>
      <c r="AB14" s="126">
        <v>29</v>
      </c>
    </row>
    <row r="15" spans="1:28" ht="12.75" customHeight="1" x14ac:dyDescent="0.15">
      <c r="A15" s="378" t="s">
        <v>64</v>
      </c>
      <c r="B15" s="378"/>
      <c r="C15" s="302">
        <v>50</v>
      </c>
      <c r="D15" s="143">
        <f t="shared" si="0"/>
        <v>15</v>
      </c>
      <c r="E15" s="113"/>
      <c r="F15" s="114">
        <f t="shared" si="1"/>
        <v>0.6</v>
      </c>
      <c r="G15" s="304"/>
      <c r="H15" s="127"/>
      <c r="I15" s="303">
        <f t="shared" si="2"/>
        <v>0</v>
      </c>
      <c r="J15" s="157"/>
      <c r="K15" s="143">
        <f t="shared" si="3"/>
        <v>12</v>
      </c>
      <c r="L15" s="143">
        <f t="shared" si="4"/>
        <v>0.2</v>
      </c>
      <c r="M15" s="143">
        <f t="shared" si="5"/>
        <v>3</v>
      </c>
      <c r="N15" s="143">
        <f t="shared" si="6"/>
        <v>0.02</v>
      </c>
      <c r="O15" s="143">
        <f t="shared" si="7"/>
        <v>0.01</v>
      </c>
      <c r="P15" s="143">
        <f t="shared" si="8"/>
        <v>7</v>
      </c>
      <c r="R15" s="344" t="s">
        <v>64</v>
      </c>
      <c r="S15" s="390"/>
      <c r="T15" s="127">
        <v>30</v>
      </c>
      <c r="U15" s="127">
        <v>1.2</v>
      </c>
      <c r="V15" s="127">
        <v>0</v>
      </c>
      <c r="W15" s="127">
        <v>24</v>
      </c>
      <c r="X15" s="127">
        <v>0.3</v>
      </c>
      <c r="Y15" s="127">
        <v>5</v>
      </c>
      <c r="Z15" s="127">
        <v>0.04</v>
      </c>
      <c r="AA15" s="127">
        <v>0.02</v>
      </c>
      <c r="AB15" s="126">
        <v>13</v>
      </c>
    </row>
    <row r="16" spans="1:28" ht="12.75" customHeight="1" x14ac:dyDescent="0.15">
      <c r="A16" s="378" t="s">
        <v>65</v>
      </c>
      <c r="B16" s="378"/>
      <c r="C16" s="302">
        <v>16</v>
      </c>
      <c r="D16" s="143">
        <f t="shared" si="0"/>
        <v>25</v>
      </c>
      <c r="E16" s="113"/>
      <c r="F16" s="114">
        <f t="shared" si="1"/>
        <v>3.3</v>
      </c>
      <c r="G16" s="304"/>
      <c r="H16" s="127"/>
      <c r="I16" s="303">
        <f t="shared" si="2"/>
        <v>1.1000000000000001</v>
      </c>
      <c r="J16" s="157"/>
      <c r="K16" s="143">
        <f t="shared" si="3"/>
        <v>10</v>
      </c>
      <c r="L16" s="143">
        <f t="shared" si="4"/>
        <v>0.1</v>
      </c>
      <c r="M16" s="143">
        <f t="shared" si="5"/>
        <v>6</v>
      </c>
      <c r="N16" s="143">
        <f t="shared" si="6"/>
        <v>0.01</v>
      </c>
      <c r="O16" s="143">
        <f t="shared" si="7"/>
        <v>0.02</v>
      </c>
      <c r="P16" s="143">
        <f t="shared" si="8"/>
        <v>0</v>
      </c>
      <c r="R16" s="344" t="s">
        <v>65</v>
      </c>
      <c r="S16" s="390"/>
      <c r="T16" s="127">
        <v>157</v>
      </c>
      <c r="U16" s="127">
        <v>20.399999999999999</v>
      </c>
      <c r="V16" s="321">
        <v>7</v>
      </c>
      <c r="W16" s="127">
        <v>65</v>
      </c>
      <c r="X16" s="127">
        <v>0.9</v>
      </c>
      <c r="Y16" s="127">
        <v>37</v>
      </c>
      <c r="Z16" s="127">
        <v>0.09</v>
      </c>
      <c r="AA16" s="127">
        <v>0.15</v>
      </c>
      <c r="AB16" s="126">
        <v>0</v>
      </c>
    </row>
    <row r="17" spans="1:28" ht="12.75" customHeight="1" x14ac:dyDescent="0.15">
      <c r="A17" s="378" t="s">
        <v>66</v>
      </c>
      <c r="B17" s="378"/>
      <c r="C17" s="302">
        <v>14</v>
      </c>
      <c r="D17" s="143">
        <f t="shared" si="0"/>
        <v>26</v>
      </c>
      <c r="E17" s="113"/>
      <c r="F17" s="114">
        <f t="shared" si="1"/>
        <v>2.6</v>
      </c>
      <c r="G17" s="304"/>
      <c r="H17" s="127"/>
      <c r="I17" s="303">
        <f t="shared" si="2"/>
        <v>1.7</v>
      </c>
      <c r="J17" s="157"/>
      <c r="K17" s="143">
        <f t="shared" si="3"/>
        <v>0</v>
      </c>
      <c r="L17" s="143">
        <f t="shared" si="4"/>
        <v>0.2</v>
      </c>
      <c r="M17" s="143">
        <f t="shared" si="5"/>
        <v>59</v>
      </c>
      <c r="N17" s="143">
        <f t="shared" si="6"/>
        <v>0.05</v>
      </c>
      <c r="O17" s="143">
        <f t="shared" si="7"/>
        <v>0.04</v>
      </c>
      <c r="P17" s="143">
        <f t="shared" si="8"/>
        <v>1</v>
      </c>
      <c r="R17" s="344" t="s">
        <v>66</v>
      </c>
      <c r="S17" s="390"/>
      <c r="T17" s="127">
        <v>189</v>
      </c>
      <c r="U17" s="127">
        <v>18.899999999999999</v>
      </c>
      <c r="V17" s="127">
        <v>11.8</v>
      </c>
      <c r="W17" s="127">
        <v>3</v>
      </c>
      <c r="X17" s="127">
        <v>1.2</v>
      </c>
      <c r="Y17" s="127">
        <v>420</v>
      </c>
      <c r="Z17" s="127">
        <v>0.38</v>
      </c>
      <c r="AA17" s="127">
        <v>0.27</v>
      </c>
      <c r="AB17" s="126">
        <v>6</v>
      </c>
    </row>
    <row r="18" spans="1:28" ht="12.75" customHeight="1" x14ac:dyDescent="0.15">
      <c r="A18" s="378" t="s">
        <v>67</v>
      </c>
      <c r="B18" s="378"/>
      <c r="C18" s="302">
        <v>9</v>
      </c>
      <c r="D18" s="143">
        <f t="shared" si="0"/>
        <v>14</v>
      </c>
      <c r="E18" s="113"/>
      <c r="F18" s="324">
        <f t="shared" si="1"/>
        <v>1.1000000000000001</v>
      </c>
      <c r="G18" s="304"/>
      <c r="H18" s="127"/>
      <c r="I18" s="303">
        <f t="shared" si="2"/>
        <v>0.9</v>
      </c>
      <c r="J18" s="157"/>
      <c r="K18" s="143">
        <f t="shared" si="3"/>
        <v>5</v>
      </c>
      <c r="L18" s="143">
        <f t="shared" si="4"/>
        <v>0.2</v>
      </c>
      <c r="M18" s="143">
        <f t="shared" si="5"/>
        <v>15</v>
      </c>
      <c r="N18" s="143">
        <f t="shared" si="6"/>
        <v>0.01</v>
      </c>
      <c r="O18" s="143">
        <f t="shared" si="7"/>
        <v>0.04</v>
      </c>
      <c r="P18" s="143">
        <f t="shared" si="8"/>
        <v>0</v>
      </c>
      <c r="R18" s="344" t="s">
        <v>67</v>
      </c>
      <c r="S18" s="390"/>
      <c r="T18" s="113">
        <v>152</v>
      </c>
      <c r="U18" s="113">
        <v>12.2</v>
      </c>
      <c r="V18" s="113">
        <v>10.5</v>
      </c>
      <c r="W18" s="113">
        <v>51</v>
      </c>
      <c r="X18" s="113">
        <v>1.9</v>
      </c>
      <c r="Y18" s="113">
        <v>170</v>
      </c>
      <c r="Z18" s="113">
        <v>0.06</v>
      </c>
      <c r="AA18" s="113">
        <v>0.42</v>
      </c>
      <c r="AB18" s="143">
        <v>0</v>
      </c>
    </row>
    <row r="19" spans="1:28" ht="12.75" customHeight="1" x14ac:dyDescent="0.15">
      <c r="A19" s="389" t="s">
        <v>68</v>
      </c>
      <c r="B19" s="285" t="s">
        <v>69</v>
      </c>
      <c r="C19" s="302">
        <v>80</v>
      </c>
      <c r="D19" s="143">
        <f t="shared" si="0"/>
        <v>54</v>
      </c>
      <c r="E19" s="113"/>
      <c r="F19" s="114">
        <f t="shared" si="1"/>
        <v>2.6</v>
      </c>
      <c r="G19" s="304"/>
      <c r="H19" s="127"/>
      <c r="I19" s="335">
        <f t="shared" si="2"/>
        <v>3</v>
      </c>
      <c r="J19" s="157"/>
      <c r="K19" s="143">
        <f t="shared" si="3"/>
        <v>88</v>
      </c>
      <c r="L19" s="143">
        <f t="shared" si="4"/>
        <v>0</v>
      </c>
      <c r="M19" s="143">
        <f t="shared" si="5"/>
        <v>30</v>
      </c>
      <c r="N19" s="143">
        <f t="shared" si="6"/>
        <v>0.03</v>
      </c>
      <c r="O19" s="143">
        <f t="shared" si="7"/>
        <v>0.12</v>
      </c>
      <c r="P19" s="143">
        <f t="shared" si="8"/>
        <v>1</v>
      </c>
      <c r="R19" s="389" t="s">
        <v>68</v>
      </c>
      <c r="S19" s="285" t="s">
        <v>69</v>
      </c>
      <c r="T19" s="127">
        <v>67</v>
      </c>
      <c r="U19" s="127">
        <v>3.3</v>
      </c>
      <c r="V19" s="127">
        <v>3.8</v>
      </c>
      <c r="W19" s="127">
        <v>110</v>
      </c>
      <c r="X19" s="127">
        <v>0</v>
      </c>
      <c r="Y19" s="127">
        <v>38</v>
      </c>
      <c r="Z19" s="127">
        <v>0.04</v>
      </c>
      <c r="AA19" s="127">
        <v>0.15</v>
      </c>
      <c r="AB19" s="126">
        <v>1</v>
      </c>
    </row>
    <row r="20" spans="1:28" ht="12.75" customHeight="1" x14ac:dyDescent="0.15">
      <c r="A20" s="389"/>
      <c r="B20" s="306" t="s">
        <v>184</v>
      </c>
      <c r="C20" s="302">
        <v>13</v>
      </c>
      <c r="D20" s="143">
        <f t="shared" si="0"/>
        <v>47</v>
      </c>
      <c r="E20" s="113"/>
      <c r="F20" s="114">
        <f t="shared" si="1"/>
        <v>4.4000000000000004</v>
      </c>
      <c r="G20" s="304"/>
      <c r="H20" s="127"/>
      <c r="I20" s="303">
        <f t="shared" si="2"/>
        <v>0.1</v>
      </c>
      <c r="J20" s="157"/>
      <c r="K20" s="143">
        <f t="shared" si="3"/>
        <v>143</v>
      </c>
      <c r="L20" s="143">
        <f t="shared" si="4"/>
        <v>0.1</v>
      </c>
      <c r="M20" s="143">
        <f t="shared" si="5"/>
        <v>1</v>
      </c>
      <c r="N20" s="143">
        <f t="shared" si="6"/>
        <v>0.04</v>
      </c>
      <c r="O20" s="143">
        <f t="shared" si="7"/>
        <v>0.21</v>
      </c>
      <c r="P20" s="143">
        <f t="shared" si="8"/>
        <v>1</v>
      </c>
      <c r="R20" s="389"/>
      <c r="S20" s="285" t="s">
        <v>70</v>
      </c>
      <c r="T20" s="127">
        <v>359</v>
      </c>
      <c r="U20" s="321">
        <v>34</v>
      </c>
      <c r="V20" s="321">
        <v>1</v>
      </c>
      <c r="W20" s="127">
        <v>1100</v>
      </c>
      <c r="X20" s="127">
        <v>0.5</v>
      </c>
      <c r="Y20" s="127">
        <v>6</v>
      </c>
      <c r="Z20" s="322">
        <v>0.3</v>
      </c>
      <c r="AA20" s="322">
        <v>1.6</v>
      </c>
      <c r="AB20" s="126">
        <v>5</v>
      </c>
    </row>
    <row r="21" spans="1:28" ht="12.75" customHeight="1" x14ac:dyDescent="0.15">
      <c r="A21" s="389"/>
      <c r="B21" s="307" t="s">
        <v>71</v>
      </c>
      <c r="C21" s="302">
        <v>3</v>
      </c>
      <c r="D21" s="143">
        <f t="shared" si="0"/>
        <v>4</v>
      </c>
      <c r="E21" s="113"/>
      <c r="F21" s="114">
        <f t="shared" si="1"/>
        <v>0.2</v>
      </c>
      <c r="G21" s="304"/>
      <c r="H21" s="127"/>
      <c r="I21" s="303">
        <f t="shared" si="2"/>
        <v>0.2</v>
      </c>
      <c r="J21" s="157"/>
      <c r="K21" s="143">
        <f t="shared" si="3"/>
        <v>7</v>
      </c>
      <c r="L21" s="143">
        <f t="shared" si="4"/>
        <v>0</v>
      </c>
      <c r="M21" s="143">
        <f t="shared" si="5"/>
        <v>2</v>
      </c>
      <c r="N21" s="143">
        <f t="shared" si="6"/>
        <v>0</v>
      </c>
      <c r="O21" s="143">
        <f t="shared" si="7"/>
        <v>0.01</v>
      </c>
      <c r="P21" s="143">
        <f t="shared" si="8"/>
        <v>0</v>
      </c>
      <c r="R21" s="389"/>
      <c r="S21" s="323" t="s">
        <v>71</v>
      </c>
      <c r="T21" s="113">
        <v>132</v>
      </c>
      <c r="U21" s="113">
        <v>7.8</v>
      </c>
      <c r="V21" s="113">
        <v>6.7</v>
      </c>
      <c r="W21" s="113">
        <v>229</v>
      </c>
      <c r="X21" s="113">
        <v>0.1</v>
      </c>
      <c r="Y21" s="113">
        <v>66</v>
      </c>
      <c r="Z21" s="113">
        <v>0.02</v>
      </c>
      <c r="AA21" s="113">
        <v>0.19</v>
      </c>
      <c r="AB21" s="143">
        <v>0</v>
      </c>
    </row>
    <row r="22" spans="1:28" ht="12.75" customHeight="1" x14ac:dyDescent="0.15">
      <c r="A22" s="378" t="s">
        <v>72</v>
      </c>
      <c r="B22" s="378"/>
      <c r="C22" s="302">
        <v>1</v>
      </c>
      <c r="D22" s="143">
        <f t="shared" si="0"/>
        <v>1</v>
      </c>
      <c r="E22" s="113"/>
      <c r="F22" s="114">
        <f t="shared" si="1"/>
        <v>0.1</v>
      </c>
      <c r="G22" s="304"/>
      <c r="H22" s="127"/>
      <c r="I22" s="303">
        <f t="shared" si="2"/>
        <v>0</v>
      </c>
      <c r="J22" s="157"/>
      <c r="K22" s="143">
        <f t="shared" si="3"/>
        <v>6</v>
      </c>
      <c r="L22" s="143">
        <f t="shared" si="4"/>
        <v>0.2</v>
      </c>
      <c r="M22" s="143">
        <f t="shared" si="5"/>
        <v>3</v>
      </c>
      <c r="N22" s="143">
        <f t="shared" si="6"/>
        <v>0</v>
      </c>
      <c r="O22" s="143">
        <f t="shared" si="7"/>
        <v>0</v>
      </c>
      <c r="P22" s="143">
        <f t="shared" si="8"/>
        <v>0</v>
      </c>
      <c r="R22" s="344" t="s">
        <v>72</v>
      </c>
      <c r="S22" s="390"/>
      <c r="T22" s="127">
        <v>125</v>
      </c>
      <c r="U22" s="127">
        <v>11.3</v>
      </c>
      <c r="V22" s="127">
        <v>2.2000000000000002</v>
      </c>
      <c r="W22" s="127">
        <v>601</v>
      </c>
      <c r="X22" s="321">
        <v>17</v>
      </c>
      <c r="Y22" s="127">
        <v>277</v>
      </c>
      <c r="Z22" s="127">
        <v>0.11</v>
      </c>
      <c r="AA22" s="113">
        <v>0.33</v>
      </c>
      <c r="AB22" s="126">
        <v>12</v>
      </c>
    </row>
    <row r="23" spans="1:28" ht="12.75" customHeight="1" x14ac:dyDescent="0.15">
      <c r="A23" s="378" t="s">
        <v>73</v>
      </c>
      <c r="B23" s="378"/>
      <c r="C23" s="302">
        <v>10</v>
      </c>
      <c r="D23" s="143">
        <f t="shared" si="0"/>
        <v>32</v>
      </c>
      <c r="E23" s="113"/>
      <c r="F23" s="114">
        <f t="shared" si="1"/>
        <v>0.6</v>
      </c>
      <c r="G23" s="304"/>
      <c r="H23" s="127"/>
      <c r="I23" s="303">
        <f t="shared" si="2"/>
        <v>0.9</v>
      </c>
      <c r="J23" s="157"/>
      <c r="K23" s="143">
        <f t="shared" si="3"/>
        <v>6</v>
      </c>
      <c r="L23" s="143">
        <f t="shared" si="4"/>
        <v>0.1</v>
      </c>
      <c r="M23" s="143">
        <f t="shared" si="5"/>
        <v>3</v>
      </c>
      <c r="N23" s="143">
        <f t="shared" si="6"/>
        <v>0</v>
      </c>
      <c r="O23" s="143">
        <f t="shared" si="7"/>
        <v>0.01</v>
      </c>
      <c r="P23" s="143">
        <f t="shared" si="8"/>
        <v>1</v>
      </c>
      <c r="R23" s="344" t="s">
        <v>73</v>
      </c>
      <c r="S23" s="390"/>
      <c r="T23" s="127">
        <v>318</v>
      </c>
      <c r="U23" s="127">
        <v>5.7</v>
      </c>
      <c r="V23" s="127">
        <v>9.1999999999999993</v>
      </c>
      <c r="W23" s="127">
        <v>64</v>
      </c>
      <c r="X23" s="127">
        <v>0.7</v>
      </c>
      <c r="Y23" s="127">
        <v>34</v>
      </c>
      <c r="Z23" s="127">
        <v>0.02</v>
      </c>
      <c r="AA23" s="127">
        <v>7.0000000000000007E-2</v>
      </c>
      <c r="AB23" s="126">
        <v>6</v>
      </c>
    </row>
    <row r="24" spans="1:28" ht="12.75" customHeight="1" x14ac:dyDescent="0.15">
      <c r="A24" s="378" t="s">
        <v>74</v>
      </c>
      <c r="B24" s="378"/>
      <c r="C24" s="302">
        <v>0</v>
      </c>
      <c r="D24" s="143">
        <f t="shared" si="0"/>
        <v>0</v>
      </c>
      <c r="E24" s="113"/>
      <c r="F24" s="114">
        <f t="shared" si="1"/>
        <v>0</v>
      </c>
      <c r="G24" s="304"/>
      <c r="H24" s="127"/>
      <c r="I24" s="303">
        <f t="shared" si="2"/>
        <v>0</v>
      </c>
      <c r="J24" s="157"/>
      <c r="K24" s="143">
        <f t="shared" si="3"/>
        <v>0</v>
      </c>
      <c r="L24" s="143">
        <f t="shared" si="4"/>
        <v>0</v>
      </c>
      <c r="M24" s="143">
        <f t="shared" si="5"/>
        <v>0</v>
      </c>
      <c r="N24" s="143">
        <f t="shared" si="6"/>
        <v>0</v>
      </c>
      <c r="O24" s="143">
        <f t="shared" si="7"/>
        <v>0</v>
      </c>
      <c r="P24" s="143">
        <f t="shared" si="8"/>
        <v>0</v>
      </c>
      <c r="R24" s="344" t="s">
        <v>74</v>
      </c>
      <c r="S24" s="390"/>
      <c r="T24" s="127">
        <v>103</v>
      </c>
      <c r="U24" s="127">
        <v>1.8</v>
      </c>
      <c r="V24" s="127">
        <v>1.5</v>
      </c>
      <c r="W24" s="127">
        <v>213</v>
      </c>
      <c r="X24" s="127">
        <v>2.8</v>
      </c>
      <c r="Y24" s="127">
        <v>1</v>
      </c>
      <c r="Z24" s="127">
        <v>0.01</v>
      </c>
      <c r="AA24" s="127">
        <v>0.28999999999999998</v>
      </c>
      <c r="AB24" s="126">
        <v>0</v>
      </c>
    </row>
    <row r="25" spans="1:28" s="5" customFormat="1" ht="12.75" customHeight="1" x14ac:dyDescent="0.15">
      <c r="A25" s="378" t="s">
        <v>86</v>
      </c>
      <c r="B25" s="378"/>
      <c r="C25" s="308"/>
      <c r="D25" s="309">
        <f>SUM(D6:D24)</f>
        <v>508</v>
      </c>
      <c r="E25" s="310"/>
      <c r="F25" s="311">
        <f>SUM(F6:F24)</f>
        <v>21.1</v>
      </c>
      <c r="G25" s="312"/>
      <c r="H25" s="127"/>
      <c r="I25" s="303">
        <f>SUM(I6:I24)</f>
        <v>14.6</v>
      </c>
      <c r="J25" s="157"/>
      <c r="K25" s="309">
        <f t="shared" ref="K25:P25" si="9">SUM(K6:K24)</f>
        <v>331</v>
      </c>
      <c r="L25" s="309">
        <f t="shared" si="9"/>
        <v>2.3000000000000003</v>
      </c>
      <c r="M25" s="309">
        <f t="shared" si="9"/>
        <v>252</v>
      </c>
      <c r="N25" s="309">
        <f t="shared" si="9"/>
        <v>0.25</v>
      </c>
      <c r="O25" s="309">
        <f t="shared" si="9"/>
        <v>0.51</v>
      </c>
      <c r="P25" s="309">
        <f t="shared" si="9"/>
        <v>36</v>
      </c>
      <c r="Q25" s="182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</row>
    <row r="26" spans="1:28" ht="29.25" customHeight="1" x14ac:dyDescent="0.15">
      <c r="A26" s="387" t="s">
        <v>185</v>
      </c>
      <c r="B26" s="387"/>
      <c r="C26" s="126"/>
      <c r="D26" s="126">
        <f>'様式例２-２（目標量）'!B9</f>
        <v>475</v>
      </c>
      <c r="E26" s="127">
        <f>'様式例２-２（目標量）'!C9</f>
        <v>16</v>
      </c>
      <c r="F26" s="303" t="str">
        <f>'様式例２-２（目標量）'!D9</f>
        <v>～</v>
      </c>
      <c r="G26" s="157">
        <f>'様式例２-２（目標量）'!E9</f>
        <v>24</v>
      </c>
      <c r="H26" s="127">
        <f>'様式例２-２（目標量）'!F9</f>
        <v>11</v>
      </c>
      <c r="I26" s="303" t="str">
        <f>'様式例２-２（目標量）'!G9</f>
        <v>～</v>
      </c>
      <c r="J26" s="157">
        <f>'様式例２-２（目標量）'!H9</f>
        <v>16</v>
      </c>
      <c r="K26" s="126">
        <f>'様式例２-２（目標量）'!I9</f>
        <v>225</v>
      </c>
      <c r="L26" s="126">
        <f>'様式例２-２（目標量）'!J9</f>
        <v>2.2999999999999998</v>
      </c>
      <c r="M26" s="126">
        <f>'様式例２-２（目標量）'!K9</f>
        <v>200</v>
      </c>
      <c r="N26" s="126">
        <f>'様式例２-２（目標量）'!L9</f>
        <v>0.25</v>
      </c>
      <c r="O26" s="126">
        <f>'様式例２-２（目標量）'!M9</f>
        <v>0.3</v>
      </c>
      <c r="P26" s="343">
        <f>'様式例２-２（目標量）'!N9</f>
        <v>20</v>
      </c>
    </row>
    <row r="27" spans="1:28" ht="12.75" customHeight="1" x14ac:dyDescent="0.15">
      <c r="A27" s="378" t="s">
        <v>85</v>
      </c>
      <c r="B27" s="378"/>
      <c r="C27" s="126"/>
      <c r="D27" s="126">
        <f>IF(D26=0,"",ROUND(D25/D26*100,0))</f>
        <v>107</v>
      </c>
      <c r="E27" s="127">
        <f>IF(G26=0,"",ROUND(F25/G26*100,0))</f>
        <v>88</v>
      </c>
      <c r="F27" s="303" t="s">
        <v>15</v>
      </c>
      <c r="G27" s="157">
        <f>IF(E26=0,"",ROUND(F25/E26*100,0))</f>
        <v>132</v>
      </c>
      <c r="H27" s="127">
        <f>IF(J26=0,"",ROUND(I25/J26*100,0))</f>
        <v>91</v>
      </c>
      <c r="I27" s="303" t="s">
        <v>15</v>
      </c>
      <c r="J27" s="157">
        <f>IF(H26=0,"",ROUND(I25/H26*100,0))</f>
        <v>133</v>
      </c>
      <c r="K27" s="126">
        <f t="shared" ref="K27:P27" si="10">IF(K26=0,"",ROUND(K25/K26*100,0))</f>
        <v>147</v>
      </c>
      <c r="L27" s="126">
        <f t="shared" si="10"/>
        <v>100</v>
      </c>
      <c r="M27" s="126">
        <f t="shared" si="10"/>
        <v>126</v>
      </c>
      <c r="N27" s="126">
        <f t="shared" si="10"/>
        <v>100</v>
      </c>
      <c r="O27" s="126">
        <f t="shared" si="10"/>
        <v>170</v>
      </c>
      <c r="P27" s="126">
        <f t="shared" si="10"/>
        <v>180</v>
      </c>
    </row>
    <row r="28" spans="1:28" ht="9" customHeight="1" x14ac:dyDescent="0.15"/>
    <row r="29" spans="1:28" ht="17.25" x14ac:dyDescent="0.15">
      <c r="A29" s="327" t="s">
        <v>40</v>
      </c>
      <c r="B29" s="328"/>
    </row>
    <row r="30" spans="1:28" ht="7.5" customHeight="1" x14ac:dyDescent="0.15"/>
    <row r="31" spans="1:28" ht="65.25" customHeight="1" x14ac:dyDescent="0.15">
      <c r="A31" s="98"/>
      <c r="B31" s="286" t="s">
        <v>20</v>
      </c>
      <c r="C31" s="172" t="s">
        <v>195</v>
      </c>
      <c r="D31" s="287" t="s">
        <v>4</v>
      </c>
      <c r="E31" s="288"/>
      <c r="F31" s="289" t="s">
        <v>5</v>
      </c>
      <c r="G31" s="290"/>
      <c r="H31" s="288"/>
      <c r="I31" s="289" t="s">
        <v>21</v>
      </c>
      <c r="J31" s="290"/>
      <c r="K31" s="287" t="s">
        <v>7</v>
      </c>
      <c r="L31" s="287" t="s">
        <v>8</v>
      </c>
      <c r="M31" s="288" t="s">
        <v>44</v>
      </c>
      <c r="N31" s="288" t="s">
        <v>44</v>
      </c>
      <c r="O31" s="288" t="s">
        <v>44</v>
      </c>
      <c r="P31" s="287" t="s">
        <v>44</v>
      </c>
    </row>
    <row r="32" spans="1:28" x14ac:dyDescent="0.15">
      <c r="A32" s="104"/>
      <c r="B32" s="105"/>
      <c r="C32" s="291"/>
      <c r="D32" s="292"/>
      <c r="E32" s="293"/>
      <c r="F32" s="294"/>
      <c r="G32" s="295"/>
      <c r="H32" s="293"/>
      <c r="I32" s="294"/>
      <c r="J32" s="295"/>
      <c r="K32" s="292"/>
      <c r="L32" s="292"/>
      <c r="M32" s="296" t="s">
        <v>46</v>
      </c>
      <c r="N32" s="296" t="s">
        <v>192</v>
      </c>
      <c r="O32" s="296" t="s">
        <v>193</v>
      </c>
      <c r="P32" s="297" t="s">
        <v>49</v>
      </c>
    </row>
    <row r="33" spans="1:16" x14ac:dyDescent="0.15">
      <c r="A33" s="113" t="s">
        <v>24</v>
      </c>
      <c r="B33" s="114"/>
      <c r="C33" s="173" t="s">
        <v>33</v>
      </c>
      <c r="D33" s="115" t="s">
        <v>25</v>
      </c>
      <c r="E33" s="115"/>
      <c r="F33" s="298" t="s">
        <v>26</v>
      </c>
      <c r="G33" s="299"/>
      <c r="H33" s="115"/>
      <c r="I33" s="298" t="s">
        <v>26</v>
      </c>
      <c r="J33" s="299"/>
      <c r="K33" s="115" t="s">
        <v>27</v>
      </c>
      <c r="L33" s="115" t="s">
        <v>27</v>
      </c>
      <c r="M33" s="300" t="s">
        <v>194</v>
      </c>
      <c r="N33" s="115" t="s">
        <v>27</v>
      </c>
      <c r="O33" s="115" t="s">
        <v>27</v>
      </c>
      <c r="P33" s="119" t="s">
        <v>27</v>
      </c>
    </row>
    <row r="34" spans="1:16" ht="12.75" customHeight="1" x14ac:dyDescent="0.15">
      <c r="A34" s="389" t="s">
        <v>28</v>
      </c>
      <c r="B34" s="301" t="s">
        <v>54</v>
      </c>
      <c r="C34" s="302">
        <v>50</v>
      </c>
      <c r="D34" s="143">
        <f t="shared" ref="D34:D52" si="11">ROUND(C34*T6/100,0)</f>
        <v>179</v>
      </c>
      <c r="E34" s="113"/>
      <c r="F34" s="114">
        <f t="shared" ref="F34:F52" si="12">ROUND(C34*U6/100,1)</f>
        <v>3.1</v>
      </c>
      <c r="G34" s="304"/>
      <c r="H34" s="127"/>
      <c r="I34" s="303">
        <f t="shared" ref="I34:I52" si="13">ROUND(C34*V6/100,1)</f>
        <v>0.5</v>
      </c>
      <c r="J34" s="157"/>
      <c r="K34" s="143">
        <f t="shared" ref="K34:K52" si="14">ROUND(C34*W6/100,0)</f>
        <v>3</v>
      </c>
      <c r="L34" s="143">
        <f t="shared" ref="L34:L52" si="15">ROUND(C34*X6/100,1)</f>
        <v>0.4</v>
      </c>
      <c r="M34" s="143">
        <f t="shared" ref="M34:M52" si="16">ROUND(C34*Y6/100,0)</f>
        <v>0</v>
      </c>
      <c r="N34" s="143">
        <f t="shared" ref="N34:N52" si="17">ROUND(C34*Z6/100,2)</f>
        <v>0.04</v>
      </c>
      <c r="O34" s="143">
        <f t="shared" ref="O34:O52" si="18">ROUND(C34*AA6/100,2)</f>
        <v>0.01</v>
      </c>
      <c r="P34" s="143">
        <f t="shared" ref="P34:P52" si="19">ROUND(C34*AB6/100,0)</f>
        <v>0</v>
      </c>
    </row>
    <row r="35" spans="1:16" ht="12.75" customHeight="1" x14ac:dyDescent="0.15">
      <c r="A35" s="389"/>
      <c r="B35" s="301" t="s">
        <v>56</v>
      </c>
      <c r="C35" s="302">
        <v>0</v>
      </c>
      <c r="D35" s="143">
        <f>ROUND(C35*T7/100,0)</f>
        <v>0</v>
      </c>
      <c r="E35" s="113"/>
      <c r="F35" s="114">
        <f t="shared" si="12"/>
        <v>0</v>
      </c>
      <c r="G35" s="304"/>
      <c r="H35" s="127"/>
      <c r="I35" s="303">
        <f t="shared" si="13"/>
        <v>0</v>
      </c>
      <c r="J35" s="157"/>
      <c r="K35" s="143">
        <f t="shared" si="14"/>
        <v>0</v>
      </c>
      <c r="L35" s="143">
        <f t="shared" si="15"/>
        <v>0</v>
      </c>
      <c r="M35" s="143">
        <f t="shared" si="16"/>
        <v>0</v>
      </c>
      <c r="N35" s="143">
        <f t="shared" si="17"/>
        <v>0</v>
      </c>
      <c r="O35" s="143">
        <f t="shared" si="18"/>
        <v>0</v>
      </c>
      <c r="P35" s="143">
        <f t="shared" si="19"/>
        <v>0</v>
      </c>
    </row>
    <row r="36" spans="1:16" ht="12.75" customHeight="1" x14ac:dyDescent="0.15">
      <c r="A36" s="389"/>
      <c r="B36" s="305" t="s">
        <v>57</v>
      </c>
      <c r="C36" s="302">
        <v>5</v>
      </c>
      <c r="D36" s="143">
        <f t="shared" si="11"/>
        <v>11</v>
      </c>
      <c r="E36" s="113"/>
      <c r="F36" s="114">
        <f t="shared" si="12"/>
        <v>0.3</v>
      </c>
      <c r="G36" s="304"/>
      <c r="H36" s="127"/>
      <c r="I36" s="303">
        <f t="shared" si="13"/>
        <v>0.1</v>
      </c>
      <c r="J36" s="157"/>
      <c r="K36" s="143">
        <f t="shared" si="14"/>
        <v>1</v>
      </c>
      <c r="L36" s="143">
        <f t="shared" si="15"/>
        <v>0</v>
      </c>
      <c r="M36" s="143">
        <f t="shared" si="16"/>
        <v>0</v>
      </c>
      <c r="N36" s="143">
        <f t="shared" si="17"/>
        <v>0</v>
      </c>
      <c r="O36" s="143">
        <f t="shared" si="18"/>
        <v>0</v>
      </c>
      <c r="P36" s="143">
        <f t="shared" si="19"/>
        <v>0</v>
      </c>
    </row>
    <row r="37" spans="1:16" ht="12.75" customHeight="1" x14ac:dyDescent="0.15">
      <c r="A37" s="378" t="s">
        <v>58</v>
      </c>
      <c r="B37" s="378"/>
      <c r="C37" s="302">
        <v>12</v>
      </c>
      <c r="D37" s="143">
        <f t="shared" si="11"/>
        <v>12</v>
      </c>
      <c r="E37" s="113"/>
      <c r="F37" s="114">
        <f t="shared" si="12"/>
        <v>0.1</v>
      </c>
      <c r="G37" s="304"/>
      <c r="H37" s="127"/>
      <c r="I37" s="303">
        <f t="shared" si="13"/>
        <v>0</v>
      </c>
      <c r="J37" s="157"/>
      <c r="K37" s="143">
        <f t="shared" si="14"/>
        <v>2</v>
      </c>
      <c r="L37" s="143">
        <f t="shared" si="15"/>
        <v>0.1</v>
      </c>
      <c r="M37" s="143">
        <f t="shared" si="16"/>
        <v>0</v>
      </c>
      <c r="N37" s="143">
        <f t="shared" si="17"/>
        <v>0.01</v>
      </c>
      <c r="O37" s="143">
        <f t="shared" si="18"/>
        <v>0</v>
      </c>
      <c r="P37" s="143">
        <f t="shared" si="19"/>
        <v>3</v>
      </c>
    </row>
    <row r="38" spans="1:16" ht="12.75" customHeight="1" x14ac:dyDescent="0.15">
      <c r="A38" s="378" t="s">
        <v>59</v>
      </c>
      <c r="B38" s="378"/>
      <c r="C38" s="302">
        <v>4</v>
      </c>
      <c r="D38" s="143">
        <f t="shared" si="11"/>
        <v>14</v>
      </c>
      <c r="E38" s="113"/>
      <c r="F38" s="114">
        <f t="shared" si="12"/>
        <v>0</v>
      </c>
      <c r="G38" s="304"/>
      <c r="H38" s="127"/>
      <c r="I38" s="303">
        <f t="shared" si="13"/>
        <v>0</v>
      </c>
      <c r="J38" s="157"/>
      <c r="K38" s="143">
        <f t="shared" si="14"/>
        <v>0</v>
      </c>
      <c r="L38" s="143">
        <f t="shared" si="15"/>
        <v>0</v>
      </c>
      <c r="M38" s="143">
        <f t="shared" si="16"/>
        <v>0</v>
      </c>
      <c r="N38" s="143">
        <f t="shared" si="17"/>
        <v>0</v>
      </c>
      <c r="O38" s="143">
        <f t="shared" si="18"/>
        <v>0</v>
      </c>
      <c r="P38" s="143">
        <f t="shared" si="19"/>
        <v>0</v>
      </c>
    </row>
    <row r="39" spans="1:16" ht="12.75" customHeight="1" x14ac:dyDescent="0.15">
      <c r="A39" s="378" t="s">
        <v>60</v>
      </c>
      <c r="B39" s="378"/>
      <c r="C39" s="302">
        <v>7</v>
      </c>
      <c r="D39" s="143">
        <f t="shared" si="11"/>
        <v>53</v>
      </c>
      <c r="E39" s="113"/>
      <c r="F39" s="114">
        <f t="shared" si="12"/>
        <v>0.2</v>
      </c>
      <c r="G39" s="304"/>
      <c r="H39" s="127"/>
      <c r="I39" s="303">
        <f t="shared" si="13"/>
        <v>5.5</v>
      </c>
      <c r="J39" s="157"/>
      <c r="K39" s="143">
        <f t="shared" si="14"/>
        <v>7</v>
      </c>
      <c r="L39" s="143">
        <f t="shared" si="15"/>
        <v>0.1</v>
      </c>
      <c r="M39" s="143">
        <f t="shared" si="16"/>
        <v>3</v>
      </c>
      <c r="N39" s="143">
        <f t="shared" si="17"/>
        <v>0</v>
      </c>
      <c r="O39" s="143">
        <f t="shared" si="18"/>
        <v>0</v>
      </c>
      <c r="P39" s="143">
        <f t="shared" si="19"/>
        <v>0</v>
      </c>
    </row>
    <row r="40" spans="1:16" ht="12.75" customHeight="1" x14ac:dyDescent="0.15">
      <c r="A40" s="378" t="s">
        <v>61</v>
      </c>
      <c r="B40" s="378"/>
      <c r="C40" s="302">
        <v>25</v>
      </c>
      <c r="D40" s="143">
        <f t="shared" si="11"/>
        <v>35</v>
      </c>
      <c r="E40" s="113"/>
      <c r="F40" s="324">
        <f t="shared" si="12"/>
        <v>2.5</v>
      </c>
      <c r="G40" s="304"/>
      <c r="H40" s="127"/>
      <c r="I40" s="303">
        <f t="shared" si="13"/>
        <v>1.9</v>
      </c>
      <c r="J40" s="157"/>
      <c r="K40" s="143">
        <f t="shared" si="14"/>
        <v>30</v>
      </c>
      <c r="L40" s="143">
        <f t="shared" si="15"/>
        <v>0.5</v>
      </c>
      <c r="M40" s="143">
        <f t="shared" si="16"/>
        <v>0</v>
      </c>
      <c r="N40" s="143">
        <f t="shared" si="17"/>
        <v>0.01</v>
      </c>
      <c r="O40" s="143">
        <f t="shared" si="18"/>
        <v>0.01</v>
      </c>
      <c r="P40" s="143">
        <f t="shared" si="19"/>
        <v>0</v>
      </c>
    </row>
    <row r="41" spans="1:16" ht="12.75" customHeight="1" x14ac:dyDescent="0.15">
      <c r="A41" s="378" t="s">
        <v>62</v>
      </c>
      <c r="B41" s="378"/>
      <c r="C41" s="302">
        <v>50</v>
      </c>
      <c r="D41" s="143">
        <f t="shared" si="11"/>
        <v>29</v>
      </c>
      <c r="E41" s="113"/>
      <c r="F41" s="114">
        <f t="shared" si="12"/>
        <v>0.3</v>
      </c>
      <c r="G41" s="304"/>
      <c r="H41" s="127"/>
      <c r="I41" s="303">
        <f t="shared" si="13"/>
        <v>0</v>
      </c>
      <c r="J41" s="157"/>
      <c r="K41" s="143">
        <f t="shared" si="14"/>
        <v>5</v>
      </c>
      <c r="L41" s="143">
        <f t="shared" si="15"/>
        <v>0.1</v>
      </c>
      <c r="M41" s="143">
        <f t="shared" si="16"/>
        <v>6</v>
      </c>
      <c r="N41" s="143">
        <f t="shared" si="17"/>
        <v>0.02</v>
      </c>
      <c r="O41" s="143">
        <f t="shared" si="18"/>
        <v>0.01</v>
      </c>
      <c r="P41" s="143">
        <f t="shared" si="19"/>
        <v>12</v>
      </c>
    </row>
    <row r="42" spans="1:16" ht="12.75" customHeight="1" x14ac:dyDescent="0.15">
      <c r="A42" s="378" t="s">
        <v>63</v>
      </c>
      <c r="B42" s="378"/>
      <c r="C42" s="302">
        <v>40</v>
      </c>
      <c r="D42" s="143">
        <f t="shared" si="11"/>
        <v>14</v>
      </c>
      <c r="E42" s="113"/>
      <c r="F42" s="114">
        <f t="shared" si="12"/>
        <v>0.5</v>
      </c>
      <c r="G42" s="304"/>
      <c r="H42" s="127"/>
      <c r="I42" s="303">
        <f t="shared" si="13"/>
        <v>0</v>
      </c>
      <c r="J42" s="157"/>
      <c r="K42" s="143">
        <f t="shared" si="14"/>
        <v>16</v>
      </c>
      <c r="L42" s="143">
        <f t="shared" si="15"/>
        <v>0.3</v>
      </c>
      <c r="M42" s="143">
        <f t="shared" si="16"/>
        <v>139</v>
      </c>
      <c r="N42" s="143">
        <f t="shared" si="17"/>
        <v>0.02</v>
      </c>
      <c r="O42" s="143">
        <f t="shared" si="18"/>
        <v>0.03</v>
      </c>
      <c r="P42" s="143">
        <f t="shared" si="19"/>
        <v>12</v>
      </c>
    </row>
    <row r="43" spans="1:16" ht="12.75" customHeight="1" x14ac:dyDescent="0.15">
      <c r="A43" s="378" t="s">
        <v>64</v>
      </c>
      <c r="B43" s="378"/>
      <c r="C43" s="302">
        <v>60</v>
      </c>
      <c r="D43" s="143">
        <f t="shared" si="11"/>
        <v>18</v>
      </c>
      <c r="E43" s="113"/>
      <c r="F43" s="114">
        <f t="shared" si="12"/>
        <v>0.7</v>
      </c>
      <c r="G43" s="304"/>
      <c r="H43" s="127"/>
      <c r="I43" s="303">
        <f t="shared" si="13"/>
        <v>0</v>
      </c>
      <c r="J43" s="157"/>
      <c r="K43" s="143">
        <f t="shared" si="14"/>
        <v>14</v>
      </c>
      <c r="L43" s="143">
        <f t="shared" si="15"/>
        <v>0.2</v>
      </c>
      <c r="M43" s="143">
        <f t="shared" si="16"/>
        <v>3</v>
      </c>
      <c r="N43" s="143">
        <f t="shared" si="17"/>
        <v>0.02</v>
      </c>
      <c r="O43" s="143">
        <f t="shared" si="18"/>
        <v>0.01</v>
      </c>
      <c r="P43" s="143">
        <f t="shared" si="19"/>
        <v>8</v>
      </c>
    </row>
    <row r="44" spans="1:16" ht="12.75" customHeight="1" x14ac:dyDescent="0.15">
      <c r="A44" s="378" t="s">
        <v>65</v>
      </c>
      <c r="B44" s="378"/>
      <c r="C44" s="302">
        <v>20</v>
      </c>
      <c r="D44" s="143">
        <f t="shared" si="11"/>
        <v>31</v>
      </c>
      <c r="E44" s="113"/>
      <c r="F44" s="114">
        <f t="shared" si="12"/>
        <v>4.0999999999999996</v>
      </c>
      <c r="G44" s="304"/>
      <c r="H44" s="127"/>
      <c r="I44" s="303">
        <f t="shared" si="13"/>
        <v>1.4</v>
      </c>
      <c r="J44" s="157"/>
      <c r="K44" s="143">
        <f t="shared" si="14"/>
        <v>13</v>
      </c>
      <c r="L44" s="143">
        <f t="shared" si="15"/>
        <v>0.2</v>
      </c>
      <c r="M44" s="143">
        <f t="shared" si="16"/>
        <v>7</v>
      </c>
      <c r="N44" s="143">
        <f t="shared" si="17"/>
        <v>0.02</v>
      </c>
      <c r="O44" s="143">
        <f t="shared" si="18"/>
        <v>0.03</v>
      </c>
      <c r="P44" s="143">
        <f t="shared" si="19"/>
        <v>0</v>
      </c>
    </row>
    <row r="45" spans="1:16" ht="12.75" customHeight="1" x14ac:dyDescent="0.15">
      <c r="A45" s="378" t="s">
        <v>66</v>
      </c>
      <c r="B45" s="378"/>
      <c r="C45" s="302">
        <v>18</v>
      </c>
      <c r="D45" s="143">
        <f t="shared" si="11"/>
        <v>34</v>
      </c>
      <c r="E45" s="113"/>
      <c r="F45" s="114">
        <f t="shared" si="12"/>
        <v>3.4</v>
      </c>
      <c r="G45" s="304"/>
      <c r="H45" s="127"/>
      <c r="I45" s="303">
        <f t="shared" si="13"/>
        <v>2.1</v>
      </c>
      <c r="J45" s="157"/>
      <c r="K45" s="143">
        <f t="shared" si="14"/>
        <v>1</v>
      </c>
      <c r="L45" s="143">
        <f t="shared" si="15"/>
        <v>0.2</v>
      </c>
      <c r="M45" s="143">
        <f t="shared" si="16"/>
        <v>76</v>
      </c>
      <c r="N45" s="143">
        <f t="shared" si="17"/>
        <v>7.0000000000000007E-2</v>
      </c>
      <c r="O45" s="143">
        <f t="shared" si="18"/>
        <v>0.05</v>
      </c>
      <c r="P45" s="143">
        <f t="shared" si="19"/>
        <v>1</v>
      </c>
    </row>
    <row r="46" spans="1:16" ht="12.75" customHeight="1" x14ac:dyDescent="0.15">
      <c r="A46" s="378" t="s">
        <v>67</v>
      </c>
      <c r="B46" s="378"/>
      <c r="C46" s="302">
        <v>11</v>
      </c>
      <c r="D46" s="143">
        <f t="shared" si="11"/>
        <v>17</v>
      </c>
      <c r="E46" s="113"/>
      <c r="F46" s="114">
        <f t="shared" si="12"/>
        <v>1.3</v>
      </c>
      <c r="G46" s="304"/>
      <c r="H46" s="127"/>
      <c r="I46" s="303">
        <f t="shared" si="13"/>
        <v>1.2</v>
      </c>
      <c r="J46" s="157"/>
      <c r="K46" s="143">
        <f t="shared" si="14"/>
        <v>6</v>
      </c>
      <c r="L46" s="143">
        <f t="shared" si="15"/>
        <v>0.2</v>
      </c>
      <c r="M46" s="143">
        <f t="shared" si="16"/>
        <v>19</v>
      </c>
      <c r="N46" s="143">
        <f t="shared" si="17"/>
        <v>0.01</v>
      </c>
      <c r="O46" s="143">
        <f t="shared" si="18"/>
        <v>0.05</v>
      </c>
      <c r="P46" s="143">
        <f t="shared" si="19"/>
        <v>0</v>
      </c>
    </row>
    <row r="47" spans="1:16" ht="12.75" customHeight="1" x14ac:dyDescent="0.15">
      <c r="A47" s="388" t="s">
        <v>68</v>
      </c>
      <c r="B47" s="285" t="s">
        <v>69</v>
      </c>
      <c r="C47" s="302">
        <v>15</v>
      </c>
      <c r="D47" s="143">
        <f t="shared" si="11"/>
        <v>10</v>
      </c>
      <c r="E47" s="113"/>
      <c r="F47" s="114">
        <f t="shared" si="12"/>
        <v>0.5</v>
      </c>
      <c r="G47" s="304"/>
      <c r="H47" s="127"/>
      <c r="I47" s="303">
        <f t="shared" si="13"/>
        <v>0.6</v>
      </c>
      <c r="J47" s="157"/>
      <c r="K47" s="143">
        <f t="shared" si="14"/>
        <v>17</v>
      </c>
      <c r="L47" s="143">
        <f t="shared" si="15"/>
        <v>0</v>
      </c>
      <c r="M47" s="143">
        <f t="shared" si="16"/>
        <v>6</v>
      </c>
      <c r="N47" s="143">
        <f t="shared" si="17"/>
        <v>0.01</v>
      </c>
      <c r="O47" s="143">
        <f t="shared" si="18"/>
        <v>0.02</v>
      </c>
      <c r="P47" s="143">
        <f t="shared" si="19"/>
        <v>0</v>
      </c>
    </row>
    <row r="48" spans="1:16" ht="12.75" customHeight="1" x14ac:dyDescent="0.15">
      <c r="A48" s="388"/>
      <c r="B48" s="306" t="s">
        <v>186</v>
      </c>
      <c r="C48" s="302">
        <v>15</v>
      </c>
      <c r="D48" s="143">
        <f t="shared" si="11"/>
        <v>54</v>
      </c>
      <c r="E48" s="113"/>
      <c r="F48" s="114">
        <f t="shared" si="12"/>
        <v>5.0999999999999996</v>
      </c>
      <c r="G48" s="304"/>
      <c r="H48" s="127"/>
      <c r="I48" s="303">
        <f t="shared" si="13"/>
        <v>0.2</v>
      </c>
      <c r="J48" s="157"/>
      <c r="K48" s="143">
        <f t="shared" si="14"/>
        <v>165</v>
      </c>
      <c r="L48" s="143">
        <f t="shared" si="15"/>
        <v>0.1</v>
      </c>
      <c r="M48" s="143">
        <f t="shared" si="16"/>
        <v>1</v>
      </c>
      <c r="N48" s="143">
        <f t="shared" si="17"/>
        <v>0.05</v>
      </c>
      <c r="O48" s="143">
        <f t="shared" si="18"/>
        <v>0.24</v>
      </c>
      <c r="P48" s="143">
        <f t="shared" si="19"/>
        <v>1</v>
      </c>
    </row>
    <row r="49" spans="1:16" ht="12.75" customHeight="1" x14ac:dyDescent="0.15">
      <c r="A49" s="388"/>
      <c r="B49" s="307" t="s">
        <v>71</v>
      </c>
      <c r="C49" s="302">
        <v>4</v>
      </c>
      <c r="D49" s="143">
        <f t="shared" si="11"/>
        <v>5</v>
      </c>
      <c r="E49" s="113"/>
      <c r="F49" s="114">
        <f t="shared" si="12"/>
        <v>0.3</v>
      </c>
      <c r="G49" s="304"/>
      <c r="H49" s="127"/>
      <c r="I49" s="303">
        <f t="shared" si="13"/>
        <v>0.3</v>
      </c>
      <c r="J49" s="157"/>
      <c r="K49" s="143">
        <f t="shared" si="14"/>
        <v>9</v>
      </c>
      <c r="L49" s="143">
        <f t="shared" si="15"/>
        <v>0</v>
      </c>
      <c r="M49" s="143">
        <f t="shared" si="16"/>
        <v>3</v>
      </c>
      <c r="N49" s="143">
        <f t="shared" si="17"/>
        <v>0</v>
      </c>
      <c r="O49" s="143">
        <f t="shared" si="18"/>
        <v>0.01</v>
      </c>
      <c r="P49" s="143">
        <f t="shared" si="19"/>
        <v>0</v>
      </c>
    </row>
    <row r="50" spans="1:16" ht="12.75" customHeight="1" x14ac:dyDescent="0.15">
      <c r="A50" s="378" t="s">
        <v>72</v>
      </c>
      <c r="B50" s="378"/>
      <c r="C50" s="302">
        <v>1</v>
      </c>
      <c r="D50" s="143">
        <f t="shared" si="11"/>
        <v>1</v>
      </c>
      <c r="E50" s="113"/>
      <c r="F50" s="114">
        <f t="shared" si="12"/>
        <v>0.1</v>
      </c>
      <c r="G50" s="304"/>
      <c r="H50" s="127"/>
      <c r="I50" s="303">
        <f t="shared" si="13"/>
        <v>0</v>
      </c>
      <c r="J50" s="157"/>
      <c r="K50" s="143">
        <f t="shared" si="14"/>
        <v>6</v>
      </c>
      <c r="L50" s="143">
        <f t="shared" si="15"/>
        <v>0.2</v>
      </c>
      <c r="M50" s="143">
        <f t="shared" si="16"/>
        <v>3</v>
      </c>
      <c r="N50" s="143">
        <f t="shared" si="17"/>
        <v>0</v>
      </c>
      <c r="O50" s="143">
        <f t="shared" si="18"/>
        <v>0</v>
      </c>
      <c r="P50" s="143">
        <f t="shared" si="19"/>
        <v>0</v>
      </c>
    </row>
    <row r="51" spans="1:16" ht="12.75" customHeight="1" x14ac:dyDescent="0.15">
      <c r="A51" s="378" t="s">
        <v>73</v>
      </c>
      <c r="B51" s="378"/>
      <c r="C51" s="302">
        <v>10</v>
      </c>
      <c r="D51" s="143">
        <f t="shared" si="11"/>
        <v>32</v>
      </c>
      <c r="E51" s="113"/>
      <c r="F51" s="114">
        <f t="shared" si="12"/>
        <v>0.6</v>
      </c>
      <c r="G51" s="304"/>
      <c r="H51" s="127"/>
      <c r="I51" s="303">
        <f t="shared" si="13"/>
        <v>0.9</v>
      </c>
      <c r="J51" s="157"/>
      <c r="K51" s="143">
        <f t="shared" si="14"/>
        <v>6</v>
      </c>
      <c r="L51" s="143">
        <f t="shared" si="15"/>
        <v>0.1</v>
      </c>
      <c r="M51" s="143">
        <f t="shared" si="16"/>
        <v>3</v>
      </c>
      <c r="N51" s="143">
        <f t="shared" si="17"/>
        <v>0</v>
      </c>
      <c r="O51" s="143">
        <f t="shared" si="18"/>
        <v>0.01</v>
      </c>
      <c r="P51" s="143">
        <f t="shared" si="19"/>
        <v>1</v>
      </c>
    </row>
    <row r="52" spans="1:16" ht="12.75" customHeight="1" x14ac:dyDescent="0.15">
      <c r="A52" s="378" t="s">
        <v>74</v>
      </c>
      <c r="B52" s="378"/>
      <c r="C52" s="302">
        <v>0</v>
      </c>
      <c r="D52" s="143">
        <f t="shared" si="11"/>
        <v>0</v>
      </c>
      <c r="E52" s="113"/>
      <c r="F52" s="114">
        <f t="shared" si="12"/>
        <v>0</v>
      </c>
      <c r="G52" s="304"/>
      <c r="H52" s="127"/>
      <c r="I52" s="303">
        <f t="shared" si="13"/>
        <v>0</v>
      </c>
      <c r="J52" s="157"/>
      <c r="K52" s="143">
        <f t="shared" si="14"/>
        <v>0</v>
      </c>
      <c r="L52" s="143">
        <f t="shared" si="15"/>
        <v>0</v>
      </c>
      <c r="M52" s="143">
        <f t="shared" si="16"/>
        <v>0</v>
      </c>
      <c r="N52" s="143">
        <f t="shared" si="17"/>
        <v>0</v>
      </c>
      <c r="O52" s="143">
        <f t="shared" si="18"/>
        <v>0</v>
      </c>
      <c r="P52" s="143">
        <f t="shared" si="19"/>
        <v>0</v>
      </c>
    </row>
    <row r="53" spans="1:16" ht="12.75" customHeight="1" x14ac:dyDescent="0.15">
      <c r="A53" s="378" t="s">
        <v>86</v>
      </c>
      <c r="B53" s="378"/>
      <c r="C53" s="302"/>
      <c r="D53" s="143">
        <f>SUM(D34:D52)</f>
        <v>549</v>
      </c>
      <c r="E53" s="113"/>
      <c r="F53" s="114">
        <f>SUM(F34:F52)</f>
        <v>23.100000000000005</v>
      </c>
      <c r="G53" s="304"/>
      <c r="H53" s="127"/>
      <c r="I53" s="303">
        <f>SUM(I34:I52)</f>
        <v>14.7</v>
      </c>
      <c r="J53" s="157"/>
      <c r="K53" s="143">
        <f t="shared" ref="K53:P53" si="20">SUM(K34:K52)</f>
        <v>301</v>
      </c>
      <c r="L53" s="143">
        <f t="shared" si="20"/>
        <v>2.7000000000000006</v>
      </c>
      <c r="M53" s="143">
        <f t="shared" si="20"/>
        <v>269</v>
      </c>
      <c r="N53" s="143">
        <f t="shared" si="20"/>
        <v>0.28000000000000003</v>
      </c>
      <c r="O53" s="143">
        <f t="shared" si="20"/>
        <v>0.48</v>
      </c>
      <c r="P53" s="143">
        <f t="shared" si="20"/>
        <v>38</v>
      </c>
    </row>
    <row r="54" spans="1:16" ht="25.5" customHeight="1" x14ac:dyDescent="0.15">
      <c r="A54" s="387" t="s">
        <v>185</v>
      </c>
      <c r="B54" s="387"/>
      <c r="C54" s="126"/>
      <c r="D54" s="126">
        <v>520</v>
      </c>
      <c r="E54" s="127">
        <v>17</v>
      </c>
      <c r="F54" s="303" t="str">
        <f>'様式例２-２（目標量）'!D20</f>
        <v>～</v>
      </c>
      <c r="G54" s="157">
        <v>26</v>
      </c>
      <c r="H54" s="127">
        <v>12</v>
      </c>
      <c r="I54" s="303" t="str">
        <f>'様式例２-２（目標量）'!G20</f>
        <v>～</v>
      </c>
      <c r="J54" s="157">
        <v>17</v>
      </c>
      <c r="K54" s="126">
        <v>240</v>
      </c>
      <c r="L54" s="126">
        <v>2.2000000000000002</v>
      </c>
      <c r="M54" s="126">
        <v>200</v>
      </c>
      <c r="N54" s="126">
        <v>0.28000000000000003</v>
      </c>
      <c r="O54" s="126">
        <v>0.32</v>
      </c>
      <c r="P54" s="126">
        <v>20</v>
      </c>
    </row>
    <row r="55" spans="1:16" ht="12.75" customHeight="1" x14ac:dyDescent="0.15">
      <c r="A55" s="378" t="s">
        <v>85</v>
      </c>
      <c r="B55" s="378"/>
      <c r="C55" s="126"/>
      <c r="D55" s="126">
        <f>IF(D54=0,"",ROUND(D53/D54*100,0))</f>
        <v>106</v>
      </c>
      <c r="E55" s="127">
        <f>IF(G54=0,"",ROUND(F53/G54*100,0))</f>
        <v>89</v>
      </c>
      <c r="F55" s="303" t="s">
        <v>15</v>
      </c>
      <c r="G55" s="157">
        <f>IF(E54=0,"",ROUND(F53/E54*100,0))</f>
        <v>136</v>
      </c>
      <c r="H55" s="127">
        <f>IF(J54=0,"",ROUND(I53/J54*100,0))</f>
        <v>86</v>
      </c>
      <c r="I55" s="303" t="s">
        <v>15</v>
      </c>
      <c r="J55" s="157">
        <f>IF(H54=0,"",ROUND(I53/H54*100,0))</f>
        <v>123</v>
      </c>
      <c r="K55" s="126">
        <f t="shared" ref="K55:P55" si="21">IF(K54=0,"",ROUND(K53/K54*100,0))</f>
        <v>125</v>
      </c>
      <c r="L55" s="126">
        <f t="shared" si="21"/>
        <v>123</v>
      </c>
      <c r="M55" s="126">
        <f t="shared" si="21"/>
        <v>135</v>
      </c>
      <c r="N55" s="126">
        <f t="shared" si="21"/>
        <v>100</v>
      </c>
      <c r="O55" s="126">
        <f t="shared" si="21"/>
        <v>150</v>
      </c>
      <c r="P55" s="126">
        <f t="shared" si="21"/>
        <v>190</v>
      </c>
    </row>
  </sheetData>
  <mergeCells count="51">
    <mergeCell ref="R23:S23"/>
    <mergeCell ref="R24:S24"/>
    <mergeCell ref="R18:S1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A6:A8"/>
    <mergeCell ref="R6:R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A21"/>
    <mergeCell ref="R19:R21"/>
    <mergeCell ref="A22:B22"/>
    <mergeCell ref="R22:S22"/>
    <mergeCell ref="A23:B23"/>
    <mergeCell ref="A24:B24"/>
    <mergeCell ref="A25:B25"/>
    <mergeCell ref="A26:B26"/>
    <mergeCell ref="A27:B27"/>
    <mergeCell ref="A34:A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46:B46"/>
    <mergeCell ref="A47:A49"/>
    <mergeCell ref="A50:B50"/>
    <mergeCell ref="A51:B51"/>
    <mergeCell ref="A52:B52"/>
  </mergeCells>
  <phoneticPr fontId="29"/>
  <pageMargins left="0.27013888888888898" right="0.27013888888888898" top="0.27013888888888898" bottom="0.15972222222222199" header="0.51180555555555496" footer="0.51180555555555496"/>
  <pageSetup paperSize="9" scale="9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zoomScaleNormal="100" workbookViewId="0">
      <pane xSplit="10" ySplit="6" topLeftCell="P7" activePane="bottomRight" state="frozen"/>
      <selection pane="topRight" activeCell="P1" sqref="P1"/>
      <selection pane="bottomLeft" activeCell="A7" sqref="A7"/>
      <selection pane="bottomRight" activeCell="P2" sqref="P2"/>
    </sheetView>
  </sheetViews>
  <sheetFormatPr defaultRowHeight="12.75" x14ac:dyDescent="0.15"/>
  <cols>
    <col min="1" max="1" width="1.28515625" customWidth="1"/>
    <col min="2" max="2" width="6.42578125" customWidth="1"/>
    <col min="3" max="3" width="1" customWidth="1"/>
    <col min="4" max="4" width="5" customWidth="1"/>
    <col min="5" max="5" width="1.42578125" customWidth="1"/>
    <col min="6" max="6" width="5.7109375" customWidth="1"/>
    <col min="7" max="8" width="1" customWidth="1"/>
    <col min="9" max="9" width="10.28515625" customWidth="1"/>
    <col min="10" max="10" width="1" customWidth="1"/>
    <col min="11" max="37" width="4.7109375" customWidth="1"/>
    <col min="38" max="38" width="7.5703125" customWidth="1"/>
    <col min="39" max="39" width="11.85546875" customWidth="1"/>
    <col min="40" max="40" width="9.7109375" customWidth="1"/>
    <col min="41" max="41" width="8.5703125" customWidth="1"/>
    <col min="42" max="1025" width="8.7109375" customWidth="1"/>
  </cols>
  <sheetData>
    <row r="1" spans="1:42" ht="14.25" x14ac:dyDescent="0.15">
      <c r="B1" s="85" t="s">
        <v>87</v>
      </c>
      <c r="C1" s="85"/>
      <c r="D1" s="85"/>
      <c r="E1" s="85"/>
      <c r="F1" s="5"/>
      <c r="G1" s="5"/>
      <c r="AL1" s="378" t="s">
        <v>1</v>
      </c>
      <c r="AM1" s="378"/>
      <c r="AN1" s="378" t="s">
        <v>2</v>
      </c>
      <c r="AO1" s="378"/>
    </row>
    <row r="2" spans="1:42" ht="27.75" customHeight="1" x14ac:dyDescent="0.15">
      <c r="A2" s="90"/>
      <c r="B2" s="90"/>
      <c r="C2" s="90"/>
      <c r="D2" s="90"/>
      <c r="E2" s="90"/>
      <c r="F2" s="90"/>
      <c r="G2" s="184"/>
      <c r="H2" s="184"/>
      <c r="I2" s="185" t="s">
        <v>196</v>
      </c>
      <c r="J2" s="186"/>
      <c r="K2" s="90"/>
      <c r="L2" s="90"/>
      <c r="M2" s="90"/>
      <c r="N2" s="90"/>
      <c r="O2" s="90"/>
      <c r="P2" s="90"/>
      <c r="Q2" s="90"/>
      <c r="R2" s="90" t="s">
        <v>88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401"/>
      <c r="AM2" s="401"/>
      <c r="AN2" s="401"/>
      <c r="AO2" s="401"/>
    </row>
    <row r="3" spans="1:42" x14ac:dyDescent="0.15">
      <c r="AC3" s="402" t="s">
        <v>89</v>
      </c>
      <c r="AD3" s="402"/>
      <c r="AE3" s="402"/>
      <c r="AF3" s="402"/>
      <c r="AG3" s="188"/>
      <c r="AH3" s="402" t="s">
        <v>90</v>
      </c>
      <c r="AI3" s="402"/>
      <c r="AJ3" s="188"/>
      <c r="AK3" s="188" t="s">
        <v>91</v>
      </c>
      <c r="AL3" s="189">
        <f>COUNT(K5:AF5)</f>
        <v>0</v>
      </c>
      <c r="AM3" s="190" t="s">
        <v>92</v>
      </c>
      <c r="AN3" s="189">
        <f>COUNT(AG5:AK5)</f>
        <v>0</v>
      </c>
      <c r="AO3" s="188" t="s">
        <v>93</v>
      </c>
    </row>
    <row r="4" spans="1:42" ht="3.75" customHeight="1" x14ac:dyDescent="0.15"/>
    <row r="5" spans="1:42" ht="22.5" customHeight="1" x14ac:dyDescent="0.15">
      <c r="A5" s="191"/>
      <c r="B5" s="399" t="s">
        <v>94</v>
      </c>
      <c r="C5" s="399"/>
      <c r="D5" s="399"/>
      <c r="E5" s="400" t="s">
        <v>95</v>
      </c>
      <c r="F5" s="400"/>
      <c r="G5" s="400"/>
      <c r="H5" s="400"/>
      <c r="I5" s="400"/>
      <c r="J5" s="192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4"/>
      <c r="AH5" s="194"/>
      <c r="AI5" s="194"/>
      <c r="AJ5" s="194"/>
      <c r="AK5" s="194"/>
      <c r="AL5" s="394" t="s">
        <v>96</v>
      </c>
      <c r="AM5" s="398" t="s">
        <v>97</v>
      </c>
      <c r="AN5" s="398" t="s">
        <v>98</v>
      </c>
      <c r="AO5" s="398" t="s">
        <v>99</v>
      </c>
      <c r="AP5" s="195"/>
    </row>
    <row r="6" spans="1:42" ht="22.5" customHeight="1" x14ac:dyDescent="0.15">
      <c r="A6" s="176"/>
      <c r="B6" s="399"/>
      <c r="C6" s="399"/>
      <c r="D6" s="399"/>
      <c r="E6" s="400"/>
      <c r="F6" s="400"/>
      <c r="G6" s="400"/>
      <c r="H6" s="400"/>
      <c r="I6" s="400"/>
      <c r="J6" s="177"/>
      <c r="K6" s="196" t="str">
        <f t="shared" ref="K6:AK6" si="0">IF(K5="","",DATE(YEAR($I$2),MONTH($I$2),K5))</f>
        <v/>
      </c>
      <c r="L6" s="196" t="str">
        <f t="shared" si="0"/>
        <v/>
      </c>
      <c r="M6" s="196" t="str">
        <f t="shared" si="0"/>
        <v/>
      </c>
      <c r="N6" s="196" t="str">
        <f t="shared" si="0"/>
        <v/>
      </c>
      <c r="O6" s="196" t="str">
        <f t="shared" si="0"/>
        <v/>
      </c>
      <c r="P6" s="196" t="str">
        <f t="shared" si="0"/>
        <v/>
      </c>
      <c r="Q6" s="196" t="str">
        <f t="shared" si="0"/>
        <v/>
      </c>
      <c r="R6" s="196" t="str">
        <f t="shared" si="0"/>
        <v/>
      </c>
      <c r="S6" s="196" t="str">
        <f t="shared" si="0"/>
        <v/>
      </c>
      <c r="T6" s="196" t="str">
        <f t="shared" si="0"/>
        <v/>
      </c>
      <c r="U6" s="196" t="str">
        <f t="shared" si="0"/>
        <v/>
      </c>
      <c r="V6" s="196" t="str">
        <f t="shared" si="0"/>
        <v/>
      </c>
      <c r="W6" s="196" t="str">
        <f t="shared" si="0"/>
        <v/>
      </c>
      <c r="X6" s="196" t="str">
        <f t="shared" si="0"/>
        <v/>
      </c>
      <c r="Y6" s="196" t="str">
        <f t="shared" si="0"/>
        <v/>
      </c>
      <c r="Z6" s="196" t="str">
        <f t="shared" si="0"/>
        <v/>
      </c>
      <c r="AA6" s="196" t="str">
        <f t="shared" si="0"/>
        <v/>
      </c>
      <c r="AB6" s="196" t="str">
        <f t="shared" si="0"/>
        <v/>
      </c>
      <c r="AC6" s="196" t="str">
        <f t="shared" si="0"/>
        <v/>
      </c>
      <c r="AD6" s="196" t="str">
        <f t="shared" si="0"/>
        <v/>
      </c>
      <c r="AE6" s="196" t="str">
        <f t="shared" si="0"/>
        <v/>
      </c>
      <c r="AF6" s="196" t="str">
        <f t="shared" si="0"/>
        <v/>
      </c>
      <c r="AG6" s="196" t="str">
        <f t="shared" si="0"/>
        <v/>
      </c>
      <c r="AH6" s="196" t="str">
        <f t="shared" si="0"/>
        <v/>
      </c>
      <c r="AI6" s="196" t="str">
        <f t="shared" si="0"/>
        <v/>
      </c>
      <c r="AJ6" s="196" t="str">
        <f t="shared" si="0"/>
        <v/>
      </c>
      <c r="AK6" s="196" t="str">
        <f t="shared" si="0"/>
        <v/>
      </c>
      <c r="AL6" s="394"/>
      <c r="AM6" s="398"/>
      <c r="AN6" s="398"/>
      <c r="AO6" s="398"/>
      <c r="AP6" s="195"/>
    </row>
    <row r="7" spans="1:42" ht="18" customHeight="1" x14ac:dyDescent="0.15">
      <c r="A7" s="394" t="s">
        <v>100</v>
      </c>
      <c r="B7" s="394"/>
      <c r="C7" s="197"/>
      <c r="D7" s="395" t="s">
        <v>101</v>
      </c>
      <c r="E7" s="395"/>
      <c r="F7" s="395"/>
      <c r="G7" s="198"/>
      <c r="H7" s="121"/>
      <c r="I7" s="199" t="s">
        <v>102</v>
      </c>
      <c r="J7" s="174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194"/>
      <c r="AH7" s="194"/>
      <c r="AI7" s="194"/>
      <c r="AJ7" s="194"/>
      <c r="AK7" s="194"/>
      <c r="AL7" s="128">
        <f t="shared" ref="AL7:AL44" si="1">SUM(K7:AF7)</f>
        <v>0</v>
      </c>
      <c r="AM7" s="128">
        <f t="shared" ref="AM7:AM38" si="2">IF($AL$3&gt;0,ROUND(AL7/$AL$3,0),0)</f>
        <v>0</v>
      </c>
      <c r="AN7" s="128">
        <f>'様式例３（食品構成）'!G8+'様式例３（食品構成）'!G9</f>
        <v>40</v>
      </c>
      <c r="AO7" s="201">
        <f t="shared" ref="AO7:AO44" si="3">IF(AN7=0,"",ROUND(AM7/AN7*100,0))</f>
        <v>0</v>
      </c>
      <c r="AP7" s="195"/>
    </row>
    <row r="8" spans="1:42" ht="18" customHeight="1" x14ac:dyDescent="0.15">
      <c r="A8" s="394"/>
      <c r="B8" s="394"/>
      <c r="C8" s="137"/>
      <c r="D8" s="395"/>
      <c r="E8" s="395"/>
      <c r="F8" s="395"/>
      <c r="G8" s="202"/>
      <c r="H8" s="203"/>
      <c r="I8" s="204" t="s">
        <v>103</v>
      </c>
      <c r="J8" s="58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6"/>
      <c r="AF8" s="206"/>
      <c r="AG8" s="207"/>
      <c r="AH8" s="207"/>
      <c r="AI8" s="207"/>
      <c r="AJ8" s="207"/>
      <c r="AK8" s="207"/>
      <c r="AL8" s="128">
        <f t="shared" si="1"/>
        <v>0</v>
      </c>
      <c r="AM8" s="128">
        <f t="shared" si="2"/>
        <v>0</v>
      </c>
      <c r="AN8" s="195">
        <f>'様式例３（食品構成）'!V8+'様式例３（食品構成）'!V9</f>
        <v>50</v>
      </c>
      <c r="AO8" s="208">
        <f t="shared" si="3"/>
        <v>0</v>
      </c>
      <c r="AP8" s="195"/>
    </row>
    <row r="9" spans="1:42" ht="18" customHeight="1" x14ac:dyDescent="0.15">
      <c r="A9" s="394"/>
      <c r="B9" s="394"/>
      <c r="C9" s="197"/>
      <c r="D9" s="395" t="s">
        <v>104</v>
      </c>
      <c r="E9" s="395"/>
      <c r="F9" s="395"/>
      <c r="G9" s="198"/>
      <c r="H9" s="121"/>
      <c r="I9" s="209" t="s">
        <v>105</v>
      </c>
      <c r="J9" s="174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0"/>
      <c r="AF9" s="200"/>
      <c r="AG9" s="194"/>
      <c r="AH9" s="194"/>
      <c r="AI9" s="194"/>
      <c r="AJ9" s="194"/>
      <c r="AK9" s="194"/>
      <c r="AL9" s="128">
        <f t="shared" si="1"/>
        <v>0</v>
      </c>
      <c r="AM9" s="128">
        <f t="shared" si="2"/>
        <v>0</v>
      </c>
      <c r="AN9" s="128">
        <f>'様式例３（食品構成）'!G10+'様式例３（食品構成）'!G11</f>
        <v>0</v>
      </c>
      <c r="AO9" s="210" t="str">
        <f t="shared" si="3"/>
        <v/>
      </c>
      <c r="AP9" s="195"/>
    </row>
    <row r="10" spans="1:42" ht="18" customHeight="1" x14ac:dyDescent="0.15">
      <c r="A10" s="394"/>
      <c r="B10" s="394"/>
      <c r="C10" s="137"/>
      <c r="D10" s="395"/>
      <c r="E10" s="395"/>
      <c r="F10" s="395"/>
      <c r="G10" s="202"/>
      <c r="H10" s="203"/>
      <c r="I10" s="187" t="s">
        <v>106</v>
      </c>
      <c r="J10" s="58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  <c r="AF10" s="206"/>
      <c r="AG10" s="207"/>
      <c r="AH10" s="207"/>
      <c r="AI10" s="207"/>
      <c r="AJ10" s="207"/>
      <c r="AK10" s="207"/>
      <c r="AL10" s="195">
        <f>SUM(K10:AF10)</f>
        <v>0</v>
      </c>
      <c r="AM10" s="128">
        <f t="shared" si="2"/>
        <v>0</v>
      </c>
      <c r="AN10" s="195">
        <f>'様式例３（食品構成）'!V10+'様式例３（食品構成）'!V11</f>
        <v>0</v>
      </c>
      <c r="AO10" s="211" t="str">
        <f t="shared" si="3"/>
        <v/>
      </c>
      <c r="AP10" s="195"/>
    </row>
    <row r="11" spans="1:42" ht="18" customHeight="1" x14ac:dyDescent="0.15">
      <c r="A11" s="394"/>
      <c r="B11" s="394"/>
      <c r="C11" s="203"/>
      <c r="D11" s="396" t="s">
        <v>107</v>
      </c>
      <c r="E11" s="396"/>
      <c r="F11" s="396"/>
      <c r="G11" s="212"/>
      <c r="H11" s="213"/>
      <c r="I11" s="209" t="s">
        <v>105</v>
      </c>
      <c r="J11" s="174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194"/>
      <c r="AH11" s="194"/>
      <c r="AI11" s="194"/>
      <c r="AJ11" s="194"/>
      <c r="AK11" s="194"/>
      <c r="AL11" s="128">
        <f t="shared" si="1"/>
        <v>0</v>
      </c>
      <c r="AM11" s="128">
        <f t="shared" si="2"/>
        <v>0</v>
      </c>
      <c r="AN11" s="128">
        <f>'様式例３（食品構成）'!G12+'様式例３（食品構成）'!G13</f>
        <v>4</v>
      </c>
      <c r="AO11" s="201">
        <f t="shared" si="3"/>
        <v>0</v>
      </c>
      <c r="AP11" s="195"/>
    </row>
    <row r="12" spans="1:42" ht="18" customHeight="1" x14ac:dyDescent="0.15">
      <c r="A12" s="394"/>
      <c r="B12" s="394"/>
      <c r="C12" s="137"/>
      <c r="D12" s="396"/>
      <c r="E12" s="396"/>
      <c r="F12" s="396"/>
      <c r="G12" s="214"/>
      <c r="H12" s="137"/>
      <c r="I12" s="215" t="s">
        <v>106</v>
      </c>
      <c r="J12" s="177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7"/>
      <c r="AH12" s="217"/>
      <c r="AI12" s="217"/>
      <c r="AJ12" s="217"/>
      <c r="AK12" s="217"/>
      <c r="AL12" s="128">
        <f t="shared" si="1"/>
        <v>0</v>
      </c>
      <c r="AM12" s="128">
        <f t="shared" si="2"/>
        <v>0</v>
      </c>
      <c r="AN12" s="195">
        <f>'様式例３（食品構成）'!V12+'様式例３（食品構成）'!V13</f>
        <v>5</v>
      </c>
      <c r="AO12" s="201">
        <f t="shared" si="3"/>
        <v>0</v>
      </c>
      <c r="AP12" s="195"/>
    </row>
    <row r="13" spans="1:42" ht="18" customHeight="1" x14ac:dyDescent="0.15">
      <c r="A13" s="191"/>
      <c r="B13" s="370" t="s">
        <v>58</v>
      </c>
      <c r="C13" s="370"/>
      <c r="D13" s="370"/>
      <c r="E13" s="370"/>
      <c r="F13" s="392" t="s">
        <v>26</v>
      </c>
      <c r="G13" s="218"/>
      <c r="H13" s="121"/>
      <c r="I13" s="209" t="s">
        <v>105</v>
      </c>
      <c r="J13" s="174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194"/>
      <c r="AH13" s="194"/>
      <c r="AI13" s="194"/>
      <c r="AJ13" s="194"/>
      <c r="AK13" s="194"/>
      <c r="AL13" s="128">
        <f t="shared" si="1"/>
        <v>0</v>
      </c>
      <c r="AM13" s="128">
        <f t="shared" si="2"/>
        <v>0</v>
      </c>
      <c r="AN13" s="128">
        <f>'様式例３（食品構成）'!G14+'様式例３（食品構成）'!G15</f>
        <v>10</v>
      </c>
      <c r="AO13" s="201">
        <f t="shared" si="3"/>
        <v>0</v>
      </c>
      <c r="AP13" s="195"/>
    </row>
    <row r="14" spans="1:42" ht="18" customHeight="1" x14ac:dyDescent="0.15">
      <c r="A14" s="176"/>
      <c r="B14" s="370"/>
      <c r="C14" s="370"/>
      <c r="D14" s="370"/>
      <c r="E14" s="370"/>
      <c r="F14" s="392"/>
      <c r="G14" s="214"/>
      <c r="H14" s="137"/>
      <c r="I14" s="215" t="s">
        <v>106</v>
      </c>
      <c r="J14" s="177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7"/>
      <c r="AH14" s="217"/>
      <c r="AI14" s="217"/>
      <c r="AJ14" s="217"/>
      <c r="AK14" s="217"/>
      <c r="AL14" s="128">
        <f t="shared" si="1"/>
        <v>0</v>
      </c>
      <c r="AM14" s="128">
        <f t="shared" si="2"/>
        <v>0</v>
      </c>
      <c r="AN14" s="195">
        <f>'様式例３（食品構成）'!V14+'様式例３（食品構成）'!V15</f>
        <v>12</v>
      </c>
      <c r="AO14" s="201">
        <f t="shared" si="3"/>
        <v>0</v>
      </c>
      <c r="AP14" s="195"/>
    </row>
    <row r="15" spans="1:42" ht="18" customHeight="1" x14ac:dyDescent="0.15">
      <c r="A15" s="195"/>
      <c r="B15" s="370" t="s">
        <v>59</v>
      </c>
      <c r="C15" s="370"/>
      <c r="D15" s="370"/>
      <c r="E15" s="370"/>
      <c r="F15" s="393" t="s">
        <v>26</v>
      </c>
      <c r="G15" s="219"/>
      <c r="H15" s="121"/>
      <c r="I15" s="209" t="s">
        <v>105</v>
      </c>
      <c r="J15" s="174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194"/>
      <c r="AH15" s="194"/>
      <c r="AI15" s="194"/>
      <c r="AJ15" s="194"/>
      <c r="AK15" s="194"/>
      <c r="AL15" s="128">
        <f t="shared" si="1"/>
        <v>0</v>
      </c>
      <c r="AM15" s="128">
        <f t="shared" si="2"/>
        <v>0</v>
      </c>
      <c r="AN15" s="128">
        <f>'様式例３（食品構成）'!G16+'様式例３（食品構成）'!G17</f>
        <v>4</v>
      </c>
      <c r="AO15" s="201">
        <f t="shared" si="3"/>
        <v>0</v>
      </c>
      <c r="AP15" s="195"/>
    </row>
    <row r="16" spans="1:42" ht="18" customHeight="1" x14ac:dyDescent="0.15">
      <c r="A16" s="176"/>
      <c r="B16" s="370"/>
      <c r="C16" s="370"/>
      <c r="D16" s="370"/>
      <c r="E16" s="370"/>
      <c r="F16" s="393"/>
      <c r="G16" s="214"/>
      <c r="H16" s="137"/>
      <c r="I16" s="215" t="s">
        <v>106</v>
      </c>
      <c r="J16" s="177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7"/>
      <c r="AH16" s="217"/>
      <c r="AI16" s="217"/>
      <c r="AJ16" s="217"/>
      <c r="AK16" s="217"/>
      <c r="AL16" s="128">
        <f t="shared" si="1"/>
        <v>0</v>
      </c>
      <c r="AM16" s="128">
        <f t="shared" si="2"/>
        <v>0</v>
      </c>
      <c r="AN16" s="195">
        <f>'様式例３（食品構成）'!V16+'様式例３（食品構成）'!V17</f>
        <v>4</v>
      </c>
      <c r="AO16" s="201">
        <f t="shared" si="3"/>
        <v>0</v>
      </c>
      <c r="AP16" s="195"/>
    </row>
    <row r="17" spans="1:42" ht="18" customHeight="1" x14ac:dyDescent="0.15">
      <c r="A17" s="195"/>
      <c r="B17" s="370" t="s">
        <v>60</v>
      </c>
      <c r="C17" s="370"/>
      <c r="D17" s="370"/>
      <c r="E17" s="370"/>
      <c r="F17" s="392" t="s">
        <v>26</v>
      </c>
      <c r="G17" s="219"/>
      <c r="H17" s="203"/>
      <c r="I17" s="187" t="s">
        <v>105</v>
      </c>
      <c r="J17" s="58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7"/>
      <c r="AH17" s="207"/>
      <c r="AI17" s="207"/>
      <c r="AJ17" s="207"/>
      <c r="AK17" s="207"/>
      <c r="AL17" s="128">
        <f t="shared" si="1"/>
        <v>0</v>
      </c>
      <c r="AM17" s="128">
        <f t="shared" si="2"/>
        <v>0</v>
      </c>
      <c r="AN17" s="128">
        <f>'様式例３（食品構成）'!G18+'様式例３（食品構成）'!G19</f>
        <v>6</v>
      </c>
      <c r="AO17" s="201">
        <f t="shared" si="3"/>
        <v>0</v>
      </c>
      <c r="AP17" s="195"/>
    </row>
    <row r="18" spans="1:42" s="58" customFormat="1" ht="18" customHeight="1" x14ac:dyDescent="0.15">
      <c r="A18" s="176"/>
      <c r="B18" s="370"/>
      <c r="C18" s="370"/>
      <c r="D18" s="370"/>
      <c r="E18" s="370"/>
      <c r="F18" s="392"/>
      <c r="G18" s="214"/>
      <c r="H18" s="121"/>
      <c r="I18" s="209" t="s">
        <v>106</v>
      </c>
      <c r="J18" s="174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194"/>
      <c r="AH18" s="194"/>
      <c r="AI18" s="194"/>
      <c r="AJ18" s="194"/>
      <c r="AK18" s="194"/>
      <c r="AL18" s="128">
        <f t="shared" si="1"/>
        <v>0</v>
      </c>
      <c r="AM18" s="128">
        <f t="shared" si="2"/>
        <v>0</v>
      </c>
      <c r="AN18" s="195">
        <f>'様式例３（食品構成）'!V18+'様式例３（食品構成）'!V19</f>
        <v>7</v>
      </c>
      <c r="AO18" s="201">
        <f t="shared" si="3"/>
        <v>0</v>
      </c>
      <c r="AP18" s="195"/>
    </row>
    <row r="19" spans="1:42" s="58" customFormat="1" ht="18" customHeight="1" x14ac:dyDescent="0.15">
      <c r="A19" s="191"/>
      <c r="B19" s="370" t="s">
        <v>61</v>
      </c>
      <c r="C19" s="370"/>
      <c r="D19" s="370"/>
      <c r="E19" s="370"/>
      <c r="F19" s="392" t="s">
        <v>26</v>
      </c>
      <c r="G19" s="218"/>
      <c r="H19" s="197"/>
      <c r="I19" s="220" t="s">
        <v>105</v>
      </c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7"/>
      <c r="AH19" s="207"/>
      <c r="AI19" s="207"/>
      <c r="AJ19" s="207"/>
      <c r="AK19" s="207"/>
      <c r="AL19" s="128">
        <f t="shared" si="1"/>
        <v>0</v>
      </c>
      <c r="AM19" s="128">
        <f t="shared" si="2"/>
        <v>0</v>
      </c>
      <c r="AN19" s="128">
        <f>'様式例３（食品構成）'!G20+'様式例３（食品構成）'!G21</f>
        <v>20</v>
      </c>
      <c r="AO19" s="201">
        <f t="shared" si="3"/>
        <v>0</v>
      </c>
      <c r="AP19" s="195"/>
    </row>
    <row r="20" spans="1:42" s="58" customFormat="1" ht="18" customHeight="1" x14ac:dyDescent="0.15">
      <c r="A20" s="176"/>
      <c r="B20" s="370"/>
      <c r="C20" s="370"/>
      <c r="D20" s="370"/>
      <c r="E20" s="370"/>
      <c r="F20" s="392"/>
      <c r="G20" s="214"/>
      <c r="H20" s="121"/>
      <c r="I20" s="209" t="s">
        <v>106</v>
      </c>
      <c r="J20" s="174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194"/>
      <c r="AH20" s="194"/>
      <c r="AI20" s="194"/>
      <c r="AJ20" s="194"/>
      <c r="AK20" s="194"/>
      <c r="AL20" s="128">
        <f t="shared" si="1"/>
        <v>0</v>
      </c>
      <c r="AM20" s="128">
        <f t="shared" si="2"/>
        <v>0</v>
      </c>
      <c r="AN20" s="129">
        <f>'様式例３（食品構成）'!V20+'様式例３（食品構成）'!V21</f>
        <v>25</v>
      </c>
      <c r="AO20" s="201">
        <f t="shared" si="3"/>
        <v>0</v>
      </c>
      <c r="AP20" s="195"/>
    </row>
    <row r="21" spans="1:42" ht="18" customHeight="1" x14ac:dyDescent="0.15">
      <c r="A21" s="191"/>
      <c r="B21" s="370" t="s">
        <v>62</v>
      </c>
      <c r="C21" s="370"/>
      <c r="D21" s="370"/>
      <c r="E21" s="370"/>
      <c r="F21" s="392" t="s">
        <v>26</v>
      </c>
      <c r="G21" s="218"/>
      <c r="H21" s="197"/>
      <c r="I21" s="220" t="s">
        <v>105</v>
      </c>
      <c r="J21" s="221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7"/>
      <c r="AH21" s="207"/>
      <c r="AI21" s="207"/>
      <c r="AJ21" s="207"/>
      <c r="AK21" s="207"/>
      <c r="AL21" s="128">
        <f t="shared" si="1"/>
        <v>0</v>
      </c>
      <c r="AM21" s="128">
        <f t="shared" si="2"/>
        <v>0</v>
      </c>
      <c r="AN21" s="195">
        <f>'様式例３（食品構成）'!G22</f>
        <v>50</v>
      </c>
      <c r="AO21" s="201">
        <f t="shared" si="3"/>
        <v>0</v>
      </c>
      <c r="AP21" s="195"/>
    </row>
    <row r="22" spans="1:42" ht="18" customHeight="1" x14ac:dyDescent="0.15">
      <c r="A22" s="176"/>
      <c r="B22" s="370"/>
      <c r="C22" s="370"/>
      <c r="D22" s="370"/>
      <c r="E22" s="370"/>
      <c r="F22" s="392"/>
      <c r="G22" s="214"/>
      <c r="H22" s="121"/>
      <c r="I22" s="209" t="s">
        <v>106</v>
      </c>
      <c r="J22" s="175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194"/>
      <c r="AH22" s="194"/>
      <c r="AI22" s="194"/>
      <c r="AJ22" s="194"/>
      <c r="AK22" s="194"/>
      <c r="AL22" s="128">
        <f t="shared" si="1"/>
        <v>0</v>
      </c>
      <c r="AM22" s="128">
        <f t="shared" si="2"/>
        <v>0</v>
      </c>
      <c r="AN22" s="128">
        <f>'様式例３（食品構成）'!V22</f>
        <v>50</v>
      </c>
      <c r="AO22" s="201">
        <f t="shared" si="3"/>
        <v>0</v>
      </c>
      <c r="AP22" s="195"/>
    </row>
    <row r="23" spans="1:42" ht="18" customHeight="1" x14ac:dyDescent="0.15">
      <c r="A23" s="191"/>
      <c r="B23" s="397" t="s">
        <v>108</v>
      </c>
      <c r="C23" s="397"/>
      <c r="D23" s="397"/>
      <c r="E23" s="397"/>
      <c r="F23" s="392" t="s">
        <v>26</v>
      </c>
      <c r="G23" s="218"/>
      <c r="H23" s="197"/>
      <c r="I23" s="220" t="s">
        <v>105</v>
      </c>
      <c r="J23" s="19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06"/>
      <c r="AF23" s="206"/>
      <c r="AG23" s="207"/>
      <c r="AH23" s="207"/>
      <c r="AI23" s="207"/>
      <c r="AJ23" s="207"/>
      <c r="AK23" s="207"/>
      <c r="AL23" s="128">
        <f t="shared" si="1"/>
        <v>0</v>
      </c>
      <c r="AM23" s="128">
        <f t="shared" si="2"/>
        <v>0</v>
      </c>
      <c r="AN23" s="195">
        <f>'様式例３（食品構成）'!G23</f>
        <v>35</v>
      </c>
      <c r="AO23" s="201">
        <f t="shared" si="3"/>
        <v>0</v>
      </c>
      <c r="AP23" s="195"/>
    </row>
    <row r="24" spans="1:42" ht="18" customHeight="1" x14ac:dyDescent="0.15">
      <c r="A24" s="176"/>
      <c r="B24" s="397"/>
      <c r="C24" s="397"/>
      <c r="D24" s="397"/>
      <c r="E24" s="397"/>
      <c r="F24" s="392"/>
      <c r="G24" s="214"/>
      <c r="H24" s="121"/>
      <c r="I24" s="209" t="s">
        <v>106</v>
      </c>
      <c r="J24" s="174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0"/>
      <c r="AF24" s="200"/>
      <c r="AG24" s="194"/>
      <c r="AH24" s="194"/>
      <c r="AI24" s="194"/>
      <c r="AJ24" s="194"/>
      <c r="AK24" s="194"/>
      <c r="AL24" s="128">
        <f t="shared" si="1"/>
        <v>0</v>
      </c>
      <c r="AM24" s="128">
        <f t="shared" si="2"/>
        <v>0</v>
      </c>
      <c r="AN24" s="128">
        <f>'様式例３（食品構成）'!V23</f>
        <v>40</v>
      </c>
      <c r="AO24" s="201">
        <f t="shared" si="3"/>
        <v>0</v>
      </c>
      <c r="AP24" s="195"/>
    </row>
    <row r="25" spans="1:42" ht="18" customHeight="1" x14ac:dyDescent="0.15">
      <c r="A25" s="191"/>
      <c r="B25" s="397" t="s">
        <v>109</v>
      </c>
      <c r="C25" s="397"/>
      <c r="D25" s="397"/>
      <c r="E25" s="397"/>
      <c r="F25" s="392" t="s">
        <v>26</v>
      </c>
      <c r="G25" s="218"/>
      <c r="H25" s="197"/>
      <c r="I25" s="220" t="s">
        <v>105</v>
      </c>
      <c r="J25" s="58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7"/>
      <c r="AH25" s="207"/>
      <c r="AI25" s="207"/>
      <c r="AJ25" s="207"/>
      <c r="AK25" s="207"/>
      <c r="AL25" s="128">
        <f t="shared" si="1"/>
        <v>0</v>
      </c>
      <c r="AM25" s="128">
        <f t="shared" si="2"/>
        <v>0</v>
      </c>
      <c r="AN25" s="195">
        <f>'様式例３（食品構成）'!G24</f>
        <v>50</v>
      </c>
      <c r="AO25" s="201">
        <f t="shared" si="3"/>
        <v>0</v>
      </c>
      <c r="AP25" s="195"/>
    </row>
    <row r="26" spans="1:42" ht="18" customHeight="1" x14ac:dyDescent="0.15">
      <c r="A26" s="176"/>
      <c r="B26" s="397"/>
      <c r="C26" s="397"/>
      <c r="D26" s="397"/>
      <c r="E26" s="397"/>
      <c r="F26" s="392"/>
      <c r="G26" s="214"/>
      <c r="H26" s="121"/>
      <c r="I26" s="209" t="s">
        <v>106</v>
      </c>
      <c r="J26" s="174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194"/>
      <c r="AH26" s="194"/>
      <c r="AI26" s="194"/>
      <c r="AJ26" s="194"/>
      <c r="AK26" s="194"/>
      <c r="AL26" s="128">
        <f t="shared" si="1"/>
        <v>0</v>
      </c>
      <c r="AM26" s="128">
        <f t="shared" si="2"/>
        <v>0</v>
      </c>
      <c r="AN26" s="128">
        <f>'様式例３（食品構成）'!V24</f>
        <v>60</v>
      </c>
      <c r="AO26" s="201">
        <f t="shared" si="3"/>
        <v>0</v>
      </c>
      <c r="AP26" s="195"/>
    </row>
    <row r="27" spans="1:42" ht="18" customHeight="1" x14ac:dyDescent="0.15">
      <c r="A27" s="191"/>
      <c r="B27" s="370" t="s">
        <v>65</v>
      </c>
      <c r="C27" s="370"/>
      <c r="D27" s="370"/>
      <c r="E27" s="370"/>
      <c r="F27" s="392" t="s">
        <v>26</v>
      </c>
      <c r="G27" s="218"/>
      <c r="H27" s="197"/>
      <c r="I27" s="220" t="s">
        <v>105</v>
      </c>
      <c r="J27" s="58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7"/>
      <c r="AH27" s="207"/>
      <c r="AI27" s="207"/>
      <c r="AJ27" s="207"/>
      <c r="AK27" s="207"/>
      <c r="AL27" s="128">
        <f t="shared" si="1"/>
        <v>0</v>
      </c>
      <c r="AM27" s="128">
        <f t="shared" si="2"/>
        <v>0</v>
      </c>
      <c r="AN27" s="195">
        <f>'様式例３（食品構成）'!G25+'様式例３（食品構成）'!G26</f>
        <v>16</v>
      </c>
      <c r="AO27" s="201">
        <f t="shared" si="3"/>
        <v>0</v>
      </c>
      <c r="AP27" s="195"/>
    </row>
    <row r="28" spans="1:42" ht="18" customHeight="1" x14ac:dyDescent="0.15">
      <c r="A28" s="176"/>
      <c r="B28" s="370"/>
      <c r="C28" s="370"/>
      <c r="D28" s="370"/>
      <c r="E28" s="370"/>
      <c r="F28" s="392"/>
      <c r="G28" s="214"/>
      <c r="H28" s="121"/>
      <c r="I28" s="209" t="s">
        <v>106</v>
      </c>
      <c r="J28" s="174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194"/>
      <c r="AH28" s="194"/>
      <c r="AI28" s="194"/>
      <c r="AJ28" s="194"/>
      <c r="AK28" s="194"/>
      <c r="AL28" s="128">
        <f t="shared" si="1"/>
        <v>0</v>
      </c>
      <c r="AM28" s="128">
        <f t="shared" si="2"/>
        <v>0</v>
      </c>
      <c r="AN28" s="128">
        <f>'様式例３（食品構成）'!V25+'様式例３（食品構成）'!V26</f>
        <v>20</v>
      </c>
      <c r="AO28" s="201">
        <f t="shared" si="3"/>
        <v>0</v>
      </c>
      <c r="AP28" s="195"/>
    </row>
    <row r="29" spans="1:42" ht="18" customHeight="1" x14ac:dyDescent="0.15">
      <c r="A29" s="191"/>
      <c r="B29" s="370" t="s">
        <v>66</v>
      </c>
      <c r="C29" s="370"/>
      <c r="D29" s="370"/>
      <c r="E29" s="370"/>
      <c r="F29" s="392" t="s">
        <v>26</v>
      </c>
      <c r="G29" s="218"/>
      <c r="H29" s="197"/>
      <c r="I29" s="220" t="s">
        <v>105</v>
      </c>
      <c r="J29" s="58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207"/>
      <c r="AI29" s="207"/>
      <c r="AJ29" s="207"/>
      <c r="AK29" s="207"/>
      <c r="AL29" s="128">
        <f t="shared" si="1"/>
        <v>0</v>
      </c>
      <c r="AM29" s="128">
        <f t="shared" si="2"/>
        <v>0</v>
      </c>
      <c r="AN29" s="195">
        <f>'様式例３（食品構成）'!G27+'様式例３（食品構成）'!G28</f>
        <v>14</v>
      </c>
      <c r="AO29" s="201">
        <f t="shared" si="3"/>
        <v>0</v>
      </c>
      <c r="AP29" s="195"/>
    </row>
    <row r="30" spans="1:42" ht="18" customHeight="1" x14ac:dyDescent="0.15">
      <c r="A30" s="176"/>
      <c r="B30" s="370"/>
      <c r="C30" s="370"/>
      <c r="D30" s="370"/>
      <c r="E30" s="370"/>
      <c r="F30" s="392"/>
      <c r="G30" s="214"/>
      <c r="H30" s="121"/>
      <c r="I30" s="209" t="s">
        <v>106</v>
      </c>
      <c r="J30" s="174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194"/>
      <c r="AH30" s="194"/>
      <c r="AI30" s="194"/>
      <c r="AJ30" s="194"/>
      <c r="AK30" s="194"/>
      <c r="AL30" s="128">
        <f t="shared" si="1"/>
        <v>0</v>
      </c>
      <c r="AM30" s="128">
        <f t="shared" si="2"/>
        <v>0</v>
      </c>
      <c r="AN30" s="128">
        <f>'様式例３（食品構成）'!V27+'様式例３（食品構成）'!V28</f>
        <v>18</v>
      </c>
      <c r="AO30" s="201">
        <f t="shared" si="3"/>
        <v>0</v>
      </c>
      <c r="AP30" s="195"/>
    </row>
    <row r="31" spans="1:42" ht="18" customHeight="1" x14ac:dyDescent="0.15">
      <c r="A31" s="191"/>
      <c r="B31" s="370" t="s">
        <v>67</v>
      </c>
      <c r="C31" s="370"/>
      <c r="D31" s="370"/>
      <c r="E31" s="370"/>
      <c r="F31" s="392" t="s">
        <v>26</v>
      </c>
      <c r="G31" s="218"/>
      <c r="H31" s="197"/>
      <c r="I31" s="220" t="s">
        <v>105</v>
      </c>
      <c r="J31" s="58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7"/>
      <c r="AH31" s="207"/>
      <c r="AI31" s="207"/>
      <c r="AJ31" s="207"/>
      <c r="AK31" s="207"/>
      <c r="AL31" s="128">
        <f t="shared" si="1"/>
        <v>0</v>
      </c>
      <c r="AM31" s="128">
        <f t="shared" si="2"/>
        <v>0</v>
      </c>
      <c r="AN31" s="195">
        <f>'様式例３（食品構成）'!G29+'様式例３（食品構成）'!G30</f>
        <v>9</v>
      </c>
      <c r="AO31" s="201">
        <f t="shared" si="3"/>
        <v>0</v>
      </c>
      <c r="AP31" s="195"/>
    </row>
    <row r="32" spans="1:42" ht="18" customHeight="1" x14ac:dyDescent="0.15">
      <c r="A32" s="176"/>
      <c r="B32" s="370"/>
      <c r="C32" s="370"/>
      <c r="D32" s="370"/>
      <c r="E32" s="370"/>
      <c r="F32" s="392"/>
      <c r="G32" s="214"/>
      <c r="H32" s="121"/>
      <c r="I32" s="209" t="s">
        <v>106</v>
      </c>
      <c r="J32" s="174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194"/>
      <c r="AH32" s="194"/>
      <c r="AI32" s="194"/>
      <c r="AJ32" s="194"/>
      <c r="AK32" s="194"/>
      <c r="AL32" s="128">
        <f t="shared" si="1"/>
        <v>0</v>
      </c>
      <c r="AM32" s="128">
        <f t="shared" si="2"/>
        <v>0</v>
      </c>
      <c r="AN32" s="128">
        <f>'様式例３（食品構成）'!V29+'様式例３（食品構成）'!V30</f>
        <v>11</v>
      </c>
      <c r="AO32" s="201">
        <f t="shared" si="3"/>
        <v>0</v>
      </c>
      <c r="AP32" s="195"/>
    </row>
    <row r="33" spans="1:42" ht="18" customHeight="1" x14ac:dyDescent="0.15">
      <c r="A33" s="394" t="s">
        <v>110</v>
      </c>
      <c r="B33" s="394"/>
      <c r="C33" s="197"/>
      <c r="D33" s="395" t="s">
        <v>111</v>
      </c>
      <c r="E33" s="395"/>
      <c r="F33" s="395"/>
      <c r="G33" s="218"/>
      <c r="H33" s="197"/>
      <c r="I33" s="220" t="s">
        <v>105</v>
      </c>
      <c r="J33" s="58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7"/>
      <c r="AH33" s="207"/>
      <c r="AI33" s="207"/>
      <c r="AJ33" s="207"/>
      <c r="AK33" s="207"/>
      <c r="AL33" s="128">
        <f t="shared" si="1"/>
        <v>0</v>
      </c>
      <c r="AM33" s="128">
        <f t="shared" si="2"/>
        <v>0</v>
      </c>
      <c r="AN33" s="195">
        <f>'様式例３（食品構成）'!G31+'様式例３（食品構成）'!G32</f>
        <v>80</v>
      </c>
      <c r="AO33" s="201">
        <f t="shared" si="3"/>
        <v>0</v>
      </c>
      <c r="AP33" s="195"/>
    </row>
    <row r="34" spans="1:42" ht="18" customHeight="1" x14ac:dyDescent="0.15">
      <c r="A34" s="394"/>
      <c r="B34" s="394"/>
      <c r="C34" s="137"/>
      <c r="D34" s="395"/>
      <c r="E34" s="395"/>
      <c r="F34" s="395"/>
      <c r="G34" s="214"/>
      <c r="H34" s="121"/>
      <c r="I34" s="209" t="s">
        <v>106</v>
      </c>
      <c r="J34" s="174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194"/>
      <c r="AH34" s="194"/>
      <c r="AI34" s="194"/>
      <c r="AJ34" s="194"/>
      <c r="AK34" s="194"/>
      <c r="AL34" s="128">
        <f t="shared" si="1"/>
        <v>0</v>
      </c>
      <c r="AM34" s="128">
        <f t="shared" si="2"/>
        <v>0</v>
      </c>
      <c r="AN34" s="128">
        <f>'様式例３（食品構成）'!V31+'様式例３（食品構成）'!V32</f>
        <v>15</v>
      </c>
      <c r="AO34" s="201">
        <f t="shared" si="3"/>
        <v>0</v>
      </c>
      <c r="AP34" s="195"/>
    </row>
    <row r="35" spans="1:42" ht="18" customHeight="1" x14ac:dyDescent="0.15">
      <c r="A35" s="394"/>
      <c r="B35" s="394"/>
      <c r="C35" s="197"/>
      <c r="D35" s="395" t="s">
        <v>112</v>
      </c>
      <c r="E35" s="395"/>
      <c r="F35" s="395"/>
      <c r="G35" s="223"/>
      <c r="H35" s="224"/>
      <c r="I35" s="220" t="s">
        <v>105</v>
      </c>
      <c r="J35" s="58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7"/>
      <c r="AH35" s="207"/>
      <c r="AI35" s="207"/>
      <c r="AJ35" s="207"/>
      <c r="AK35" s="207"/>
      <c r="AL35" s="128">
        <f t="shared" si="1"/>
        <v>0</v>
      </c>
      <c r="AM35" s="128">
        <f t="shared" si="2"/>
        <v>0</v>
      </c>
      <c r="AN35" s="195">
        <f>'様式例３（食品構成）'!G33+'様式例３（食品構成）'!G34</f>
        <v>13</v>
      </c>
      <c r="AO35" s="201">
        <f t="shared" si="3"/>
        <v>0</v>
      </c>
      <c r="AP35" s="195"/>
    </row>
    <row r="36" spans="1:42" ht="18" customHeight="1" x14ac:dyDescent="0.15">
      <c r="A36" s="394"/>
      <c r="B36" s="394"/>
      <c r="C36" s="137"/>
      <c r="D36" s="395"/>
      <c r="E36" s="395"/>
      <c r="F36" s="395"/>
      <c r="G36" s="214"/>
      <c r="H36" s="121"/>
      <c r="I36" s="209" t="s">
        <v>106</v>
      </c>
      <c r="J36" s="174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194"/>
      <c r="AH36" s="194"/>
      <c r="AI36" s="194"/>
      <c r="AJ36" s="194"/>
      <c r="AK36" s="194"/>
      <c r="AL36" s="128">
        <f t="shared" si="1"/>
        <v>0</v>
      </c>
      <c r="AM36" s="128">
        <f t="shared" si="2"/>
        <v>0</v>
      </c>
      <c r="AN36" s="128">
        <f>'様式例３（食品構成）'!V33+'様式例３（食品構成）'!V34</f>
        <v>15</v>
      </c>
      <c r="AO36" s="201">
        <f t="shared" si="3"/>
        <v>0</v>
      </c>
      <c r="AP36" s="195"/>
    </row>
    <row r="37" spans="1:42" ht="18" customHeight="1" x14ac:dyDescent="0.15">
      <c r="A37" s="394"/>
      <c r="B37" s="394"/>
      <c r="C37" s="203"/>
      <c r="D37" s="396" t="s">
        <v>113</v>
      </c>
      <c r="E37" s="396"/>
      <c r="F37" s="396"/>
      <c r="G37" s="212"/>
      <c r="H37" s="225"/>
      <c r="I37" s="187" t="s">
        <v>105</v>
      </c>
      <c r="J37" s="58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7"/>
      <c r="AH37" s="207"/>
      <c r="AI37" s="207"/>
      <c r="AJ37" s="207"/>
      <c r="AK37" s="207"/>
      <c r="AL37" s="128">
        <f t="shared" si="1"/>
        <v>0</v>
      </c>
      <c r="AM37" s="128">
        <f t="shared" si="2"/>
        <v>0</v>
      </c>
      <c r="AN37" s="195">
        <f>'様式例３（食品構成）'!G35+'様式例３（食品構成）'!G36</f>
        <v>3</v>
      </c>
      <c r="AO37" s="201">
        <f t="shared" si="3"/>
        <v>0</v>
      </c>
      <c r="AP37" s="195"/>
    </row>
    <row r="38" spans="1:42" ht="18" customHeight="1" x14ac:dyDescent="0.15">
      <c r="A38" s="394"/>
      <c r="B38" s="394"/>
      <c r="C38" s="137"/>
      <c r="D38" s="396"/>
      <c r="E38" s="396"/>
      <c r="F38" s="396"/>
      <c r="G38" s="214"/>
      <c r="H38" s="121"/>
      <c r="I38" s="209" t="s">
        <v>106</v>
      </c>
      <c r="J38" s="174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194"/>
      <c r="AH38" s="194"/>
      <c r="AI38" s="194"/>
      <c r="AJ38" s="194"/>
      <c r="AK38" s="194"/>
      <c r="AL38" s="128">
        <f t="shared" si="1"/>
        <v>0</v>
      </c>
      <c r="AM38" s="128">
        <f t="shared" si="2"/>
        <v>0</v>
      </c>
      <c r="AN38" s="128">
        <f>'様式例３（食品構成）'!V35+'様式例３（食品構成）'!V36</f>
        <v>4</v>
      </c>
      <c r="AO38" s="201">
        <f t="shared" si="3"/>
        <v>0</v>
      </c>
      <c r="AP38" s="195"/>
    </row>
    <row r="39" spans="1:42" ht="18" customHeight="1" x14ac:dyDescent="0.15">
      <c r="A39" s="191"/>
      <c r="B39" s="370" t="s">
        <v>72</v>
      </c>
      <c r="C39" s="370"/>
      <c r="D39" s="370"/>
      <c r="E39" s="370"/>
      <c r="F39" s="392" t="s">
        <v>26</v>
      </c>
      <c r="G39" s="218"/>
      <c r="H39" s="197"/>
      <c r="I39" s="220" t="s">
        <v>105</v>
      </c>
      <c r="J39" s="58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6"/>
      <c r="AF39" s="206"/>
      <c r="AG39" s="207"/>
      <c r="AH39" s="207"/>
      <c r="AI39" s="207"/>
      <c r="AJ39" s="207"/>
      <c r="AK39" s="207"/>
      <c r="AL39" s="128">
        <f t="shared" si="1"/>
        <v>0</v>
      </c>
      <c r="AM39" s="131">
        <f>IF($AL$3&gt;0,ROUND(AL39/$AL$3,1),0)</f>
        <v>0</v>
      </c>
      <c r="AN39" s="195">
        <f>'様式例３（食品構成）'!G37</f>
        <v>1</v>
      </c>
      <c r="AO39" s="201">
        <f t="shared" si="3"/>
        <v>0</v>
      </c>
      <c r="AP39" s="195"/>
    </row>
    <row r="40" spans="1:42" ht="18" customHeight="1" x14ac:dyDescent="0.15">
      <c r="A40" s="176"/>
      <c r="B40" s="370"/>
      <c r="C40" s="370"/>
      <c r="D40" s="370"/>
      <c r="E40" s="370"/>
      <c r="F40" s="392"/>
      <c r="G40" s="214"/>
      <c r="H40" s="121"/>
      <c r="I40" s="209" t="s">
        <v>106</v>
      </c>
      <c r="J40" s="174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0"/>
      <c r="AF40" s="200"/>
      <c r="AG40" s="194"/>
      <c r="AH40" s="194"/>
      <c r="AI40" s="194"/>
      <c r="AJ40" s="194"/>
      <c r="AK40" s="194"/>
      <c r="AL40" s="128">
        <f t="shared" si="1"/>
        <v>0</v>
      </c>
      <c r="AM40" s="131">
        <f>IF($AL$3&gt;0,ROUND(AL40/$AL$3,1),0)</f>
        <v>0</v>
      </c>
      <c r="AN40" s="128">
        <f>'様式例３（食品構成）'!V37</f>
        <v>1</v>
      </c>
      <c r="AO40" s="201">
        <f t="shared" si="3"/>
        <v>0</v>
      </c>
      <c r="AP40" s="195"/>
    </row>
    <row r="41" spans="1:42" ht="18" customHeight="1" x14ac:dyDescent="0.15">
      <c r="A41" s="191"/>
      <c r="B41" s="370" t="s">
        <v>73</v>
      </c>
      <c r="C41" s="370"/>
      <c r="D41" s="370"/>
      <c r="E41" s="370"/>
      <c r="F41" s="392" t="s">
        <v>26</v>
      </c>
      <c r="G41" s="218"/>
      <c r="H41" s="197"/>
      <c r="I41" s="220" t="s">
        <v>105</v>
      </c>
      <c r="J41" s="58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6"/>
      <c r="AF41" s="206"/>
      <c r="AG41" s="207"/>
      <c r="AH41" s="207"/>
      <c r="AI41" s="207"/>
      <c r="AJ41" s="207"/>
      <c r="AK41" s="207"/>
      <c r="AL41" s="128">
        <f t="shared" si="1"/>
        <v>0</v>
      </c>
      <c r="AM41" s="128">
        <f>IF($AL$3&gt;0,ROUND(AL41/$AL$3,0),0)</f>
        <v>0</v>
      </c>
      <c r="AN41" s="195">
        <f>'様式例３（食品構成）'!G38+'様式例３（食品構成）'!G39</f>
        <v>10</v>
      </c>
      <c r="AO41" s="201">
        <f t="shared" si="3"/>
        <v>0</v>
      </c>
      <c r="AP41" s="195"/>
    </row>
    <row r="42" spans="1:42" ht="18" customHeight="1" x14ac:dyDescent="0.15">
      <c r="A42" s="176"/>
      <c r="B42" s="370"/>
      <c r="C42" s="370"/>
      <c r="D42" s="370"/>
      <c r="E42" s="370"/>
      <c r="F42" s="392"/>
      <c r="G42" s="214"/>
      <c r="H42" s="121"/>
      <c r="I42" s="209" t="s">
        <v>106</v>
      </c>
      <c r="J42" s="174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194"/>
      <c r="AH42" s="194"/>
      <c r="AI42" s="194"/>
      <c r="AJ42" s="194"/>
      <c r="AK42" s="194"/>
      <c r="AL42" s="128">
        <f t="shared" si="1"/>
        <v>0</v>
      </c>
      <c r="AM42" s="128">
        <f>IF($AL$3&gt;0,ROUND(AL42/$AL$3,0),0)</f>
        <v>0</v>
      </c>
      <c r="AN42" s="128">
        <f>'様式例３（食品構成）'!V38+'様式例３（食品構成）'!V39</f>
        <v>10</v>
      </c>
      <c r="AO42" s="201">
        <f t="shared" si="3"/>
        <v>0</v>
      </c>
      <c r="AP42" s="195"/>
    </row>
    <row r="43" spans="1:42" ht="18" customHeight="1" x14ac:dyDescent="0.15">
      <c r="A43" s="195"/>
      <c r="B43" s="370" t="s">
        <v>74</v>
      </c>
      <c r="C43" s="370"/>
      <c r="D43" s="370"/>
      <c r="E43" s="370"/>
      <c r="F43" s="393" t="s">
        <v>26</v>
      </c>
      <c r="G43" s="219"/>
      <c r="H43" s="203"/>
      <c r="I43" s="187" t="s">
        <v>105</v>
      </c>
      <c r="J43" s="58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7"/>
      <c r="AH43" s="207"/>
      <c r="AI43" s="207"/>
      <c r="AJ43" s="207"/>
      <c r="AK43" s="207"/>
      <c r="AL43" s="128">
        <f t="shared" si="1"/>
        <v>0</v>
      </c>
      <c r="AM43" s="128">
        <f>IF($AL$3&gt;0,ROUND(AL43/$AL$3,0),0)</f>
        <v>0</v>
      </c>
      <c r="AN43" s="195">
        <f>'様式例３（食品構成）'!G40</f>
        <v>0</v>
      </c>
      <c r="AO43" s="201" t="str">
        <f t="shared" si="3"/>
        <v/>
      </c>
      <c r="AP43" s="195"/>
    </row>
    <row r="44" spans="1:42" ht="18" customHeight="1" x14ac:dyDescent="0.15">
      <c r="A44" s="176"/>
      <c r="B44" s="370"/>
      <c r="C44" s="370"/>
      <c r="D44" s="370"/>
      <c r="E44" s="370"/>
      <c r="F44" s="393"/>
      <c r="G44" s="214"/>
      <c r="H44" s="121"/>
      <c r="I44" s="209" t="s">
        <v>106</v>
      </c>
      <c r="J44" s="174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194"/>
      <c r="AH44" s="194"/>
      <c r="AI44" s="194"/>
      <c r="AJ44" s="194"/>
      <c r="AK44" s="194"/>
      <c r="AL44" s="128">
        <f t="shared" si="1"/>
        <v>0</v>
      </c>
      <c r="AM44" s="128">
        <f>IF($AL$3&gt;0,ROUND(AL44/$AL$3,0),0)</f>
        <v>0</v>
      </c>
      <c r="AN44" s="128">
        <f>'様式例３（食品構成）'!V40</f>
        <v>0</v>
      </c>
      <c r="AO44" s="201" t="str">
        <f t="shared" si="3"/>
        <v/>
      </c>
      <c r="AP44" s="195"/>
    </row>
    <row r="45" spans="1:42" x14ac:dyDescent="0.15">
      <c r="AM45" s="192"/>
    </row>
    <row r="46" spans="1:42" x14ac:dyDescent="0.15">
      <c r="P46" t="s">
        <v>114</v>
      </c>
    </row>
    <row r="47" spans="1:42" x14ac:dyDescent="0.15"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 t="s">
        <v>115</v>
      </c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N47" s="391"/>
      <c r="AO47" s="391"/>
    </row>
  </sheetData>
  <mergeCells count="47">
    <mergeCell ref="AL1:AM1"/>
    <mergeCell ref="AN1:AO1"/>
    <mergeCell ref="AL2:AM2"/>
    <mergeCell ref="AN2:AO2"/>
    <mergeCell ref="AC3:AF3"/>
    <mergeCell ref="AH3:AI3"/>
    <mergeCell ref="AO5:AO6"/>
    <mergeCell ref="A7:B12"/>
    <mergeCell ref="D7:F8"/>
    <mergeCell ref="D9:F10"/>
    <mergeCell ref="D11:F12"/>
    <mergeCell ref="B5:D6"/>
    <mergeCell ref="E5:I6"/>
    <mergeCell ref="AL5:AL6"/>
    <mergeCell ref="AM5:AM6"/>
    <mergeCell ref="AN5:AN6"/>
    <mergeCell ref="B13:E14"/>
    <mergeCell ref="F13:F14"/>
    <mergeCell ref="B15:E16"/>
    <mergeCell ref="F15:F16"/>
    <mergeCell ref="B17:E18"/>
    <mergeCell ref="F17:F18"/>
    <mergeCell ref="B19:E20"/>
    <mergeCell ref="F19:F20"/>
    <mergeCell ref="B21:E22"/>
    <mergeCell ref="F21:F22"/>
    <mergeCell ref="B23:E24"/>
    <mergeCell ref="F23:F24"/>
    <mergeCell ref="B25:E26"/>
    <mergeCell ref="F25:F26"/>
    <mergeCell ref="B27:E28"/>
    <mergeCell ref="F27:F28"/>
    <mergeCell ref="B29:E30"/>
    <mergeCell ref="F29:F30"/>
    <mergeCell ref="B31:E32"/>
    <mergeCell ref="F31:F32"/>
    <mergeCell ref="A33:B38"/>
    <mergeCell ref="D33:F34"/>
    <mergeCell ref="D35:F36"/>
    <mergeCell ref="D37:F38"/>
    <mergeCell ref="AN47:AO47"/>
    <mergeCell ref="B39:E40"/>
    <mergeCell ref="F39:F40"/>
    <mergeCell ref="B41:E42"/>
    <mergeCell ref="F41:F42"/>
    <mergeCell ref="B43:E44"/>
    <mergeCell ref="F43:F44"/>
  </mergeCells>
  <phoneticPr fontId="29"/>
  <pageMargins left="0.74027777777777803" right="0.2" top="0.29027777777777802" bottom="0.25972222222222202" header="0.51180555555555496" footer="0.51180555555555496"/>
  <pageSetup paperSize="9" scale="72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tabSelected="1" zoomScaleNormal="100" workbookViewId="0">
      <selection activeCell="E2" sqref="E2"/>
    </sheetView>
  </sheetViews>
  <sheetFormatPr defaultRowHeight="12.75" x14ac:dyDescent="0.15"/>
  <cols>
    <col min="1" max="2" width="3.5703125" customWidth="1"/>
    <col min="3" max="3" width="15" customWidth="1"/>
    <col min="4" max="5" width="11.140625" customWidth="1"/>
    <col min="6" max="6" width="6.28515625" customWidth="1"/>
    <col min="7" max="7" width="3.85546875" customWidth="1"/>
    <col min="8" max="9" width="6.28515625" customWidth="1"/>
    <col min="10" max="10" width="3.85546875" customWidth="1"/>
    <col min="11" max="11" width="6.28515625" customWidth="1"/>
    <col min="12" max="17" width="11.140625" customWidth="1"/>
    <col min="18" max="18" width="2.7109375" customWidth="1"/>
    <col min="19" max="19" width="4.28515625" customWidth="1"/>
    <col min="20" max="20" width="7.85546875" customWidth="1"/>
    <col min="21" max="21" width="7.140625" customWidth="1"/>
    <col min="22" max="22" width="18.7109375" customWidth="1"/>
    <col min="23" max="23" width="7.140625" customWidth="1"/>
    <col min="24" max="25" width="11.7109375" customWidth="1"/>
    <col min="26" max="28" width="8.7109375" customWidth="1"/>
    <col min="29" max="29" width="4.5703125" customWidth="1"/>
    <col min="30" max="30" width="14.140625" customWidth="1"/>
    <col min="31" max="1025" width="8.7109375" customWidth="1"/>
  </cols>
  <sheetData>
    <row r="1" spans="1:39" ht="17.25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M1" s="90"/>
      <c r="N1" s="90"/>
      <c r="O1" s="90"/>
      <c r="P1" s="90"/>
      <c r="Q1" s="90"/>
      <c r="R1" s="90"/>
      <c r="S1" s="90"/>
      <c r="T1" s="90"/>
      <c r="U1" s="90"/>
      <c r="V1" s="227" t="s">
        <v>1</v>
      </c>
      <c r="W1" s="439" t="s">
        <v>2</v>
      </c>
      <c r="X1" s="439"/>
    </row>
    <row r="2" spans="1:39" ht="42.75" customHeight="1" x14ac:dyDescent="0.1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90" t="s">
        <v>116</v>
      </c>
      <c r="V2" s="129"/>
      <c r="W2" s="378"/>
      <c r="X2" s="378"/>
    </row>
    <row r="3" spans="1:39" ht="14.25" x14ac:dyDescent="0.15">
      <c r="A3" s="440" t="s">
        <v>117</v>
      </c>
      <c r="B3" s="440"/>
      <c r="C3" s="440"/>
      <c r="S3" s="229" t="s">
        <v>118</v>
      </c>
      <c r="T3" s="230"/>
      <c r="V3" s="231" t="s">
        <v>119</v>
      </c>
      <c r="W3" s="232"/>
      <c r="X3" s="233" t="s">
        <v>120</v>
      </c>
    </row>
    <row r="4" spans="1:39" ht="3.75" customHeight="1" x14ac:dyDescent="0.15"/>
    <row r="5" spans="1:39" ht="13.5" customHeight="1" x14ac:dyDescent="0.15">
      <c r="A5" s="389" t="s">
        <v>121</v>
      </c>
      <c r="B5" s="441" t="s">
        <v>20</v>
      </c>
      <c r="C5" s="441"/>
      <c r="D5" s="234" t="s">
        <v>122</v>
      </c>
      <c r="E5" s="442" t="s">
        <v>4</v>
      </c>
      <c r="F5" s="442" t="s">
        <v>5</v>
      </c>
      <c r="G5" s="442"/>
      <c r="H5" s="442"/>
      <c r="I5" s="443" t="s">
        <v>123</v>
      </c>
      <c r="J5" s="443"/>
      <c r="K5" s="443"/>
      <c r="L5" s="442" t="s">
        <v>7</v>
      </c>
      <c r="M5" s="442" t="s">
        <v>8</v>
      </c>
      <c r="N5" s="442" t="s">
        <v>9</v>
      </c>
      <c r="O5" s="442" t="s">
        <v>124</v>
      </c>
      <c r="P5" s="442" t="s">
        <v>125</v>
      </c>
      <c r="Q5" s="442" t="s">
        <v>10</v>
      </c>
      <c r="S5" s="398" t="s">
        <v>126</v>
      </c>
      <c r="T5" s="398" t="s">
        <v>127</v>
      </c>
      <c r="U5" s="444" t="s">
        <v>128</v>
      </c>
      <c r="V5" s="444"/>
      <c r="W5" s="444"/>
      <c r="X5" s="444"/>
      <c r="Y5" s="398" t="s">
        <v>129</v>
      </c>
      <c r="AC5" s="380" t="s">
        <v>200</v>
      </c>
      <c r="AD5" s="380"/>
    </row>
    <row r="6" spans="1:39" ht="13.5" customHeight="1" x14ac:dyDescent="0.15">
      <c r="A6" s="389"/>
      <c r="B6" s="441"/>
      <c r="C6" s="441"/>
      <c r="D6" s="235" t="s">
        <v>130</v>
      </c>
      <c r="E6" s="442"/>
      <c r="F6" s="442"/>
      <c r="G6" s="442"/>
      <c r="H6" s="442"/>
      <c r="I6" s="443"/>
      <c r="J6" s="443"/>
      <c r="K6" s="443"/>
      <c r="L6" s="442"/>
      <c r="M6" s="442"/>
      <c r="N6" s="442"/>
      <c r="O6" s="442"/>
      <c r="P6" s="442"/>
      <c r="Q6" s="442"/>
      <c r="S6" s="398"/>
      <c r="T6" s="398"/>
      <c r="U6" s="444"/>
      <c r="V6" s="444"/>
      <c r="W6" s="444"/>
      <c r="X6" s="444"/>
      <c r="Y6" s="398"/>
      <c r="AC6" s="434" t="s">
        <v>41</v>
      </c>
      <c r="AD6" s="434"/>
      <c r="AE6" s="434"/>
      <c r="AF6" s="434"/>
      <c r="AG6" s="434"/>
      <c r="AH6" s="434"/>
      <c r="AI6" s="434"/>
      <c r="AJ6" s="434"/>
      <c r="AK6" s="434"/>
      <c r="AL6" s="434"/>
      <c r="AM6" s="434"/>
    </row>
    <row r="7" spans="1:39" ht="13.5" customHeight="1" x14ac:dyDescent="0.15">
      <c r="A7" s="389"/>
      <c r="B7" s="435" t="s">
        <v>24</v>
      </c>
      <c r="C7" s="435"/>
      <c r="D7" s="235" t="s">
        <v>131</v>
      </c>
      <c r="E7" s="436" t="s">
        <v>25</v>
      </c>
      <c r="F7" s="436" t="s">
        <v>26</v>
      </c>
      <c r="G7" s="436"/>
      <c r="H7" s="436"/>
      <c r="I7" s="436" t="s">
        <v>26</v>
      </c>
      <c r="J7" s="436"/>
      <c r="K7" s="436"/>
      <c r="L7" s="436" t="s">
        <v>132</v>
      </c>
      <c r="M7" s="436" t="s">
        <v>132</v>
      </c>
      <c r="N7" s="436" t="s">
        <v>202</v>
      </c>
      <c r="O7" s="436" t="s">
        <v>132</v>
      </c>
      <c r="P7" s="436" t="s">
        <v>132</v>
      </c>
      <c r="Q7" s="436" t="s">
        <v>132</v>
      </c>
      <c r="S7" s="398"/>
      <c r="T7" s="398"/>
      <c r="U7" s="444"/>
      <c r="V7" s="444"/>
      <c r="W7" s="444"/>
      <c r="X7" s="444"/>
      <c r="Y7" s="398"/>
    </row>
    <row r="8" spans="1:39" ht="13.5" customHeight="1" x14ac:dyDescent="0.15">
      <c r="A8" s="389"/>
      <c r="B8" s="435"/>
      <c r="C8" s="435"/>
      <c r="D8" s="237" t="s">
        <v>133</v>
      </c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S8" s="377" t="s">
        <v>134</v>
      </c>
      <c r="T8" s="437" t="s">
        <v>135</v>
      </c>
      <c r="U8" s="432" t="s">
        <v>136</v>
      </c>
      <c r="V8" s="432"/>
      <c r="W8" s="418" t="s">
        <v>137</v>
      </c>
      <c r="X8" s="219"/>
      <c r="Y8" s="419" t="s">
        <v>138</v>
      </c>
      <c r="AC8" s="98"/>
      <c r="AD8" s="286" t="s">
        <v>20</v>
      </c>
      <c r="AE8" s="438" t="s">
        <v>4</v>
      </c>
      <c r="AF8" s="438" t="s">
        <v>5</v>
      </c>
      <c r="AG8" s="438" t="s">
        <v>123</v>
      </c>
      <c r="AH8" s="438" t="s">
        <v>7</v>
      </c>
      <c r="AI8" s="438" t="s">
        <v>8</v>
      </c>
      <c r="AJ8" s="331" t="s">
        <v>201</v>
      </c>
      <c r="AK8" s="331" t="s">
        <v>201</v>
      </c>
      <c r="AL8" s="331" t="s">
        <v>201</v>
      </c>
      <c r="AM8" s="331" t="s">
        <v>201</v>
      </c>
    </row>
    <row r="9" spans="1:39" ht="15" customHeight="1" x14ac:dyDescent="0.15">
      <c r="A9" s="415" t="s">
        <v>139</v>
      </c>
      <c r="B9" s="373" t="s">
        <v>28</v>
      </c>
      <c r="C9" s="239" t="s">
        <v>54</v>
      </c>
      <c r="D9" s="128">
        <f>'様式例６－１'!AM7</f>
        <v>0</v>
      </c>
      <c r="E9" s="128">
        <f>ROUND($D$9*AE11/100,0)</f>
        <v>0</v>
      </c>
      <c r="F9" s="372">
        <f>ROUND($D$9*AF11/100,1)</f>
        <v>0</v>
      </c>
      <c r="G9" s="372"/>
      <c r="H9" s="372"/>
      <c r="I9" s="372">
        <f>ROUND($D$9*AG11/100,1)</f>
        <v>0</v>
      </c>
      <c r="J9" s="372"/>
      <c r="K9" s="372"/>
      <c r="L9" s="128">
        <f>ROUND($D$9*AH11/100,0)</f>
        <v>0</v>
      </c>
      <c r="M9" s="128">
        <f>ROUND($D$9*AI11/100,1)</f>
        <v>0</v>
      </c>
      <c r="N9" s="128">
        <f>ROUND($D$9*AJ11/100,0)</f>
        <v>0</v>
      </c>
      <c r="O9" s="128">
        <f>ROUND($D$9*AK11/100,2)</f>
        <v>0</v>
      </c>
      <c r="P9" s="128">
        <f>ROUND($D$9*AL11/100,2)</f>
        <v>0</v>
      </c>
      <c r="Q9" s="129">
        <f>ROUND($D$9*AM11/100,0)</f>
        <v>0</v>
      </c>
      <c r="S9" s="377"/>
      <c r="T9" s="437"/>
      <c r="U9" s="420" t="s">
        <v>140</v>
      </c>
      <c r="V9" s="420"/>
      <c r="W9" s="418"/>
      <c r="X9" s="240"/>
      <c r="Y9" s="419"/>
      <c r="AC9" s="104"/>
      <c r="AD9" s="105"/>
      <c r="AE9" s="438"/>
      <c r="AF9" s="438"/>
      <c r="AG9" s="438"/>
      <c r="AH9" s="438"/>
      <c r="AI9" s="438"/>
      <c r="AJ9" s="320" t="s">
        <v>46</v>
      </c>
      <c r="AK9" s="320" t="s">
        <v>188</v>
      </c>
      <c r="AL9" s="320" t="s">
        <v>189</v>
      </c>
      <c r="AM9" s="320" t="s">
        <v>49</v>
      </c>
    </row>
    <row r="10" spans="1:39" ht="15" customHeight="1" x14ac:dyDescent="0.15">
      <c r="A10" s="415"/>
      <c r="B10" s="373"/>
      <c r="C10" s="239" t="s">
        <v>56</v>
      </c>
      <c r="D10" s="128">
        <f>'様式例６－１'!AM9</f>
        <v>0</v>
      </c>
      <c r="E10" s="128">
        <f>ROUND($D$10*AE12/100,0)</f>
        <v>0</v>
      </c>
      <c r="F10" s="372">
        <f>ROUND($D$10*AF12/100,1)</f>
        <v>0</v>
      </c>
      <c r="G10" s="372"/>
      <c r="H10" s="372"/>
      <c r="I10" s="372">
        <f>ROUND($D$10*AG12/100,1)</f>
        <v>0</v>
      </c>
      <c r="J10" s="372"/>
      <c r="K10" s="372"/>
      <c r="L10" s="128">
        <f>ROUND($D$10*AH12/100,0)</f>
        <v>0</v>
      </c>
      <c r="M10" s="128">
        <f>ROUND($D$10*AI12/100,1)</f>
        <v>0</v>
      </c>
      <c r="N10" s="128">
        <f>ROUND($D$10*AJ12/100,0)</f>
        <v>0</v>
      </c>
      <c r="O10" s="128">
        <f>ROUND($D$10*AK12/100,2)</f>
        <v>0</v>
      </c>
      <c r="P10" s="128">
        <f>ROUND($D$10*AL12/100,2)</f>
        <v>0</v>
      </c>
      <c r="Q10" s="129">
        <f>ROUND($D$10*AM12/100,0)</f>
        <v>0</v>
      </c>
      <c r="S10" s="377"/>
      <c r="T10" s="437"/>
      <c r="U10" s="430"/>
      <c r="V10" s="430"/>
      <c r="W10" s="431" t="s">
        <v>137</v>
      </c>
      <c r="X10" s="219"/>
      <c r="Y10" s="241" t="str">
        <f>IF(OR(I28=0,E28=0),"",I28*9/E28*100)</f>
        <v/>
      </c>
      <c r="AC10" s="113" t="s">
        <v>24</v>
      </c>
      <c r="AD10" s="114"/>
      <c r="AE10" s="115" t="s">
        <v>25</v>
      </c>
      <c r="AF10" s="115" t="s">
        <v>26</v>
      </c>
      <c r="AG10" s="115" t="s">
        <v>26</v>
      </c>
      <c r="AH10" s="115" t="s">
        <v>27</v>
      </c>
      <c r="AI10" s="115" t="s">
        <v>27</v>
      </c>
      <c r="AJ10" s="332" t="s">
        <v>194</v>
      </c>
      <c r="AK10" s="119" t="s">
        <v>27</v>
      </c>
      <c r="AL10" s="119" t="s">
        <v>27</v>
      </c>
      <c r="AM10" s="119" t="s">
        <v>27</v>
      </c>
    </row>
    <row r="11" spans="1:39" ht="15" customHeight="1" x14ac:dyDescent="0.15">
      <c r="A11" s="415"/>
      <c r="B11" s="373"/>
      <c r="C11" s="242" t="s">
        <v>57</v>
      </c>
      <c r="D11" s="128">
        <f>'様式例６－１'!AM11</f>
        <v>0</v>
      </c>
      <c r="E11" s="128">
        <f>ROUND($D$11*AE13/100,0)</f>
        <v>0</v>
      </c>
      <c r="F11" s="372">
        <f>ROUND($D$11*AF13/100,1)</f>
        <v>0</v>
      </c>
      <c r="G11" s="372"/>
      <c r="H11" s="372"/>
      <c r="I11" s="372">
        <f>ROUND($D$11*AG13/100,1)</f>
        <v>0</v>
      </c>
      <c r="J11" s="372"/>
      <c r="K11" s="372"/>
      <c r="L11" s="128">
        <f>ROUND($D$11*AH13/100,0)</f>
        <v>0</v>
      </c>
      <c r="M11" s="128">
        <f>ROUND($D$11*AI13/100,1)</f>
        <v>0</v>
      </c>
      <c r="N11" s="128">
        <f>ROUND($D$11*AJ13/100,0)</f>
        <v>0</v>
      </c>
      <c r="O11" s="128">
        <f>ROUND($D$11*AK13/100,2)</f>
        <v>0</v>
      </c>
      <c r="P11" s="128">
        <f>ROUND($D$11*AL13/100,2)</f>
        <v>0</v>
      </c>
      <c r="Q11" s="129">
        <f>ROUND($D$11*AM13/100,0)</f>
        <v>0</v>
      </c>
      <c r="S11" s="377"/>
      <c r="T11" s="437"/>
      <c r="U11" s="423"/>
      <c r="V11" s="423"/>
      <c r="W11" s="431"/>
      <c r="X11" s="214"/>
      <c r="Y11" s="236" t="s">
        <v>141</v>
      </c>
      <c r="AC11" s="389" t="s">
        <v>28</v>
      </c>
      <c r="AD11" s="301" t="s">
        <v>54</v>
      </c>
      <c r="AE11" s="127">
        <v>358</v>
      </c>
      <c r="AF11" s="127">
        <v>6.1</v>
      </c>
      <c r="AG11" s="127">
        <v>0.9</v>
      </c>
      <c r="AH11" s="127">
        <v>5</v>
      </c>
      <c r="AI11" s="127">
        <v>0.8</v>
      </c>
      <c r="AJ11" s="127">
        <v>0</v>
      </c>
      <c r="AK11" s="127">
        <v>0.08</v>
      </c>
      <c r="AL11" s="127">
        <v>0.02</v>
      </c>
      <c r="AM11" s="126">
        <v>0</v>
      </c>
    </row>
    <row r="12" spans="1:39" ht="15" customHeight="1" x14ac:dyDescent="0.15">
      <c r="A12" s="415"/>
      <c r="B12" s="403" t="s">
        <v>58</v>
      </c>
      <c r="C12" s="403"/>
      <c r="D12" s="128">
        <f>'様式例６－１'!AM13</f>
        <v>0</v>
      </c>
      <c r="E12" s="128">
        <f>ROUND($D$12*AE14/100,0)</f>
        <v>0</v>
      </c>
      <c r="F12" s="372">
        <f>ROUND($D$12*AF14/100,1)</f>
        <v>0</v>
      </c>
      <c r="G12" s="372"/>
      <c r="H12" s="372"/>
      <c r="I12" s="372">
        <f>ROUND($D$12*AG14/100,1)</f>
        <v>0</v>
      </c>
      <c r="J12" s="372"/>
      <c r="K12" s="372"/>
      <c r="L12" s="128">
        <f>ROUND($D$12*AH14/100,0)</f>
        <v>0</v>
      </c>
      <c r="M12" s="128">
        <f>ROUND($D$12*AI14/100,1)</f>
        <v>0</v>
      </c>
      <c r="N12" s="128">
        <f>ROUND($D$12*AJ14/100,0)</f>
        <v>0</v>
      </c>
      <c r="O12" s="128">
        <f>ROUND($D$12*AK14/100,2)</f>
        <v>0</v>
      </c>
      <c r="P12" s="128">
        <f>ROUND($D$12*AL14/100,2)</f>
        <v>0</v>
      </c>
      <c r="Q12" s="129">
        <f>ROUND($D$12*AM14/100,0)</f>
        <v>0</v>
      </c>
      <c r="S12" s="377"/>
      <c r="T12" s="398" t="s">
        <v>142</v>
      </c>
      <c r="U12" s="425" t="s">
        <v>143</v>
      </c>
      <c r="V12" s="220" t="s">
        <v>144</v>
      </c>
      <c r="W12" s="426" t="s">
        <v>145</v>
      </c>
      <c r="X12" s="429" t="s">
        <v>137</v>
      </c>
      <c r="Y12" s="419" t="s">
        <v>138</v>
      </c>
      <c r="AC12" s="389"/>
      <c r="AD12" s="301" t="s">
        <v>56</v>
      </c>
      <c r="AE12" s="127">
        <v>299</v>
      </c>
      <c r="AF12" s="127">
        <v>9.1</v>
      </c>
      <c r="AG12" s="127">
        <v>7.3</v>
      </c>
      <c r="AH12" s="127">
        <v>34</v>
      </c>
      <c r="AI12" s="127">
        <v>0.8</v>
      </c>
      <c r="AJ12" s="127">
        <v>0</v>
      </c>
      <c r="AK12" s="127">
        <v>7.0000000000000007E-2</v>
      </c>
      <c r="AL12" s="127">
        <v>0.05</v>
      </c>
      <c r="AM12" s="126">
        <v>0</v>
      </c>
    </row>
    <row r="13" spans="1:39" ht="15" customHeight="1" x14ac:dyDescent="0.15">
      <c r="A13" s="415"/>
      <c r="B13" s="403" t="s">
        <v>59</v>
      </c>
      <c r="C13" s="403"/>
      <c r="D13" s="128">
        <f>'様式例６－１'!AM15</f>
        <v>0</v>
      </c>
      <c r="E13" s="128">
        <f>ROUND($D$13*AE15/100,0)</f>
        <v>0</v>
      </c>
      <c r="F13" s="372">
        <f>ROUND($D$13*AF15/100,1)</f>
        <v>0</v>
      </c>
      <c r="G13" s="372"/>
      <c r="H13" s="372"/>
      <c r="I13" s="372">
        <f>ROUND($D$13*AG15/100,1)</f>
        <v>0</v>
      </c>
      <c r="J13" s="372"/>
      <c r="K13" s="372"/>
      <c r="L13" s="128">
        <f>ROUND($D$13*AH15/100,0)</f>
        <v>0</v>
      </c>
      <c r="M13" s="128">
        <f>ROUND($D$13*AI15/100,1)</f>
        <v>0</v>
      </c>
      <c r="N13" s="128">
        <f>ROUND($D$13*AJ15/100,0)</f>
        <v>0</v>
      </c>
      <c r="O13" s="128">
        <f>ROUND($D$13*AK15/100,2)</f>
        <v>0</v>
      </c>
      <c r="P13" s="128">
        <f>ROUND($D$13*AL15/100,2)</f>
        <v>0</v>
      </c>
      <c r="Q13" s="129">
        <f>ROUND($D$13*AM15/100,0)</f>
        <v>0</v>
      </c>
      <c r="S13" s="377"/>
      <c r="T13" s="398"/>
      <c r="U13" s="425"/>
      <c r="V13" s="187" t="s">
        <v>146</v>
      </c>
      <c r="W13" s="426"/>
      <c r="X13" s="426"/>
      <c r="Y13" s="419"/>
      <c r="AC13" s="389"/>
      <c r="AD13" s="329" t="s">
        <v>57</v>
      </c>
      <c r="AE13" s="113">
        <v>223</v>
      </c>
      <c r="AF13" s="113">
        <v>5.5</v>
      </c>
      <c r="AG13" s="113">
        <v>1.3</v>
      </c>
      <c r="AH13" s="113">
        <v>18</v>
      </c>
      <c r="AI13" s="113">
        <v>0.5</v>
      </c>
      <c r="AJ13" s="113">
        <v>0</v>
      </c>
      <c r="AK13" s="113">
        <v>0.04</v>
      </c>
      <c r="AL13" s="113">
        <v>0.01</v>
      </c>
      <c r="AM13" s="143">
        <v>0</v>
      </c>
    </row>
    <row r="14" spans="1:39" ht="15" customHeight="1" x14ac:dyDescent="0.15">
      <c r="A14" s="415"/>
      <c r="B14" s="403" t="s">
        <v>60</v>
      </c>
      <c r="C14" s="403"/>
      <c r="D14" s="128">
        <f>'様式例６－１'!AM17</f>
        <v>0</v>
      </c>
      <c r="E14" s="128">
        <f>ROUND($D$14*AE16/100,0)</f>
        <v>0</v>
      </c>
      <c r="F14" s="372">
        <f>ROUND($D$14*AF16/100,1)</f>
        <v>0</v>
      </c>
      <c r="G14" s="372"/>
      <c r="H14" s="372"/>
      <c r="I14" s="372">
        <f>ROUND($D$14*AG16/100,1)</f>
        <v>0</v>
      </c>
      <c r="J14" s="372"/>
      <c r="K14" s="372"/>
      <c r="L14" s="128">
        <f>ROUND($D$14*AH16/100,0)</f>
        <v>0</v>
      </c>
      <c r="M14" s="128">
        <f>ROUND($D$14*AI16/100,1)</f>
        <v>0</v>
      </c>
      <c r="N14" s="128">
        <f>ROUND($D$14*AJ16/100,0)</f>
        <v>0</v>
      </c>
      <c r="O14" s="128">
        <f>ROUND($D$14*AK16/100,2)</f>
        <v>0</v>
      </c>
      <c r="P14" s="128">
        <f>ROUND($D$14*AL16/100,2)</f>
        <v>0</v>
      </c>
      <c r="Q14" s="129">
        <f>ROUND($D$14*AM16/100,0)</f>
        <v>0</v>
      </c>
      <c r="S14" s="377"/>
      <c r="T14" s="398"/>
      <c r="U14" s="417" t="s">
        <v>147</v>
      </c>
      <c r="V14" s="402" t="s">
        <v>148</v>
      </c>
      <c r="W14" s="402"/>
      <c r="X14" s="429"/>
      <c r="Y14" s="419"/>
      <c r="AC14" s="412" t="s">
        <v>149</v>
      </c>
      <c r="AD14" s="412"/>
      <c r="AE14" s="127">
        <v>101</v>
      </c>
      <c r="AF14" s="127">
        <v>1.2</v>
      </c>
      <c r="AG14" s="127">
        <v>0.4</v>
      </c>
      <c r="AH14" s="127">
        <v>15</v>
      </c>
      <c r="AI14" s="127">
        <v>0.5</v>
      </c>
      <c r="AJ14" s="127">
        <v>0</v>
      </c>
      <c r="AK14" s="127">
        <v>7.0000000000000007E-2</v>
      </c>
      <c r="AL14" s="127">
        <v>0.03</v>
      </c>
      <c r="AM14" s="126">
        <v>26</v>
      </c>
    </row>
    <row r="15" spans="1:39" ht="15" customHeight="1" x14ac:dyDescent="0.15">
      <c r="A15" s="415"/>
      <c r="B15" s="403" t="s">
        <v>61</v>
      </c>
      <c r="C15" s="403"/>
      <c r="D15" s="128">
        <f>'様式例６－１'!AM19</f>
        <v>0</v>
      </c>
      <c r="E15" s="128">
        <f>ROUND($D$15*AE17/100,0)</f>
        <v>0</v>
      </c>
      <c r="F15" s="372">
        <f>ROUND($D$15*AF17/100,1)</f>
        <v>0</v>
      </c>
      <c r="G15" s="372"/>
      <c r="H15" s="372"/>
      <c r="I15" s="372">
        <f>ROUND($D$15*AG17/100,1)</f>
        <v>0</v>
      </c>
      <c r="J15" s="372"/>
      <c r="K15" s="372"/>
      <c r="L15" s="128">
        <f>ROUND($D$15*AH17/100,0)</f>
        <v>0</v>
      </c>
      <c r="M15" s="128">
        <f>ROUND($D$15*AI17/100,1)</f>
        <v>0</v>
      </c>
      <c r="N15" s="128">
        <f>ROUND($D$15*AJ17/100,0)</f>
        <v>0</v>
      </c>
      <c r="O15" s="128">
        <f>ROUND($D$15*AK17/100,2)</f>
        <v>0</v>
      </c>
      <c r="P15" s="128">
        <f>ROUND($D$15*AL17/100,2)</f>
        <v>0</v>
      </c>
      <c r="Q15" s="129">
        <f>ROUND($D$15*AM17/100,0)</f>
        <v>0</v>
      </c>
      <c r="S15" s="377"/>
      <c r="T15" s="398"/>
      <c r="U15" s="417"/>
      <c r="V15" s="418" t="s">
        <v>4</v>
      </c>
      <c r="W15" s="418"/>
      <c r="X15" s="429"/>
      <c r="Y15" s="419"/>
      <c r="AC15" s="412" t="s">
        <v>59</v>
      </c>
      <c r="AD15" s="412"/>
      <c r="AE15" s="127">
        <v>361</v>
      </c>
      <c r="AF15" s="127">
        <v>0.4</v>
      </c>
      <c r="AG15" s="127">
        <v>0</v>
      </c>
      <c r="AH15" s="127">
        <v>5</v>
      </c>
      <c r="AI15" s="127">
        <v>0.2</v>
      </c>
      <c r="AJ15" s="127">
        <v>0</v>
      </c>
      <c r="AK15" s="127">
        <v>0</v>
      </c>
      <c r="AL15" s="127">
        <v>0</v>
      </c>
      <c r="AM15" s="126">
        <v>0</v>
      </c>
    </row>
    <row r="16" spans="1:39" ht="15" customHeight="1" x14ac:dyDescent="0.15">
      <c r="A16" s="415"/>
      <c r="B16" s="403" t="s">
        <v>62</v>
      </c>
      <c r="C16" s="403"/>
      <c r="D16" s="128">
        <f>'様式例６－１'!AM21</f>
        <v>0</v>
      </c>
      <c r="E16" s="128">
        <f>ROUND($D$16*AE18/100,0)</f>
        <v>0</v>
      </c>
      <c r="F16" s="372">
        <f>ROUND($D$16*AF18/100,1)</f>
        <v>0</v>
      </c>
      <c r="G16" s="372"/>
      <c r="H16" s="372"/>
      <c r="I16" s="372">
        <f>ROUND($D$16*AG18/100,1)</f>
        <v>0</v>
      </c>
      <c r="J16" s="372"/>
      <c r="K16" s="372"/>
      <c r="L16" s="128">
        <f>ROUND($D$16*AH18/100,0)</f>
        <v>0</v>
      </c>
      <c r="M16" s="128">
        <f>ROUND($D$16*AI18/100,1)</f>
        <v>0</v>
      </c>
      <c r="N16" s="128">
        <f>ROUND($D$16*AJ18/100,0)</f>
        <v>0</v>
      </c>
      <c r="O16" s="128">
        <f>ROUND($D$16*AK18/100,2)</f>
        <v>0</v>
      </c>
      <c r="P16" s="128">
        <f>ROUND($D$16*AL18/100,2)</f>
        <v>0</v>
      </c>
      <c r="Q16" s="129">
        <f>ROUND($D$16*AM18/100,0)</f>
        <v>0</v>
      </c>
      <c r="S16" s="377"/>
      <c r="T16" s="398"/>
      <c r="U16" s="243"/>
      <c r="V16" s="244"/>
      <c r="W16" s="219"/>
      <c r="X16" s="428" t="s">
        <v>137</v>
      </c>
      <c r="Y16" s="245"/>
      <c r="AC16" s="412" t="s">
        <v>60</v>
      </c>
      <c r="AD16" s="412"/>
      <c r="AE16" s="127">
        <v>754</v>
      </c>
      <c r="AF16" s="127">
        <v>2.8</v>
      </c>
      <c r="AG16" s="127">
        <v>78.400000000000006</v>
      </c>
      <c r="AH16" s="127">
        <v>100</v>
      </c>
      <c r="AI16" s="127">
        <v>1.1000000000000001</v>
      </c>
      <c r="AJ16" s="127">
        <v>41</v>
      </c>
      <c r="AK16" s="127">
        <v>0.04</v>
      </c>
      <c r="AL16" s="127">
        <v>7.0000000000000007E-2</v>
      </c>
      <c r="AM16" s="126">
        <v>0</v>
      </c>
    </row>
    <row r="17" spans="1:39" ht="15" customHeight="1" x14ac:dyDescent="0.15">
      <c r="A17" s="415"/>
      <c r="B17" s="403" t="s">
        <v>63</v>
      </c>
      <c r="C17" s="403"/>
      <c r="D17" s="128">
        <f>'様式例６－１'!AM23</f>
        <v>0</v>
      </c>
      <c r="E17" s="128">
        <f>ROUND($D$17*AE19/100,0)</f>
        <v>0</v>
      </c>
      <c r="F17" s="372">
        <f>ROUND($D$17*AF19/100,1)</f>
        <v>0</v>
      </c>
      <c r="G17" s="372"/>
      <c r="H17" s="372"/>
      <c r="I17" s="372">
        <f>ROUND($D$17*AG19/100,1)</f>
        <v>0</v>
      </c>
      <c r="J17" s="372"/>
      <c r="K17" s="372"/>
      <c r="L17" s="128">
        <f>ROUND($D$17*AH19/100,0)</f>
        <v>0</v>
      </c>
      <c r="M17" s="128">
        <f>ROUND($D$17*AI19/100,1)</f>
        <v>0</v>
      </c>
      <c r="N17" s="128">
        <f>ROUND($D$17*AJ19/100,0)</f>
        <v>0</v>
      </c>
      <c r="O17" s="128">
        <f>ROUND($D$17*AK19/100,2)</f>
        <v>0</v>
      </c>
      <c r="P17" s="128">
        <f>ROUND($D$17*AL19/100,2)</f>
        <v>0</v>
      </c>
      <c r="Q17" s="129">
        <f>ROUND($D$17*AM19/100,0)</f>
        <v>0</v>
      </c>
      <c r="S17" s="377"/>
      <c r="T17" s="398"/>
      <c r="U17" s="243"/>
      <c r="V17" s="244"/>
      <c r="W17" s="219"/>
      <c r="X17" s="428"/>
      <c r="Y17" s="413" t="str">
        <f>IF(OR(I50=0,E50=0),"",(I50+'様式例２-２（目標量）'!F18)*9/(E50+'様式例２-２（目標量）'!B18)*100)</f>
        <v/>
      </c>
      <c r="AC17" s="412" t="s">
        <v>61</v>
      </c>
      <c r="AD17" s="412"/>
      <c r="AE17" s="127">
        <v>138</v>
      </c>
      <c r="AF17" s="127">
        <v>10</v>
      </c>
      <c r="AG17" s="127">
        <v>7.7</v>
      </c>
      <c r="AH17" s="127">
        <v>118</v>
      </c>
      <c r="AI17" s="127">
        <v>1.9</v>
      </c>
      <c r="AJ17" s="127">
        <v>0</v>
      </c>
      <c r="AK17" s="127">
        <v>0.05</v>
      </c>
      <c r="AL17" s="127">
        <v>0.04</v>
      </c>
      <c r="AM17" s="126">
        <v>0</v>
      </c>
    </row>
    <row r="18" spans="1:39" ht="15" customHeight="1" x14ac:dyDescent="0.15">
      <c r="A18" s="415"/>
      <c r="B18" s="403" t="s">
        <v>64</v>
      </c>
      <c r="C18" s="403"/>
      <c r="D18" s="128">
        <f>'様式例６－１'!AM25</f>
        <v>0</v>
      </c>
      <c r="E18" s="128">
        <f>ROUND($D$18*AE20/100,0)</f>
        <v>0</v>
      </c>
      <c r="F18" s="372">
        <f>ROUND($D$18*AF20/100,1)</f>
        <v>0</v>
      </c>
      <c r="G18" s="372"/>
      <c r="H18" s="372"/>
      <c r="I18" s="372">
        <f>ROUND($D$18*AG20/100,1)</f>
        <v>0</v>
      </c>
      <c r="J18" s="372"/>
      <c r="K18" s="372"/>
      <c r="L18" s="128">
        <f>ROUND($D$18*AH20/100,0)</f>
        <v>0</v>
      </c>
      <c r="M18" s="128">
        <f>ROUND($D$18*AI20/100,1)</f>
        <v>0</v>
      </c>
      <c r="N18" s="128">
        <f>ROUND($D$18*AJ20/100,0)</f>
        <v>0</v>
      </c>
      <c r="O18" s="128">
        <f>ROUND($D$18*AK20/100,2)</f>
        <v>0</v>
      </c>
      <c r="P18" s="128">
        <f>ROUND($D$18*AL20/100,2)</f>
        <v>0</v>
      </c>
      <c r="Q18" s="129">
        <f>ROUND($D$18*AM20/100,0)</f>
        <v>0</v>
      </c>
      <c r="S18" s="377"/>
      <c r="T18" s="398"/>
      <c r="U18" s="243"/>
      <c r="V18" s="244"/>
      <c r="W18" s="219"/>
      <c r="X18" s="428"/>
      <c r="Y18" s="413"/>
      <c r="AC18" s="412" t="s">
        <v>62</v>
      </c>
      <c r="AD18" s="412"/>
      <c r="AE18" s="127">
        <v>57</v>
      </c>
      <c r="AF18" s="127">
        <v>0.5</v>
      </c>
      <c r="AG18" s="127">
        <v>0</v>
      </c>
      <c r="AH18" s="127">
        <v>9</v>
      </c>
      <c r="AI18" s="127">
        <v>0.2</v>
      </c>
      <c r="AJ18" s="127">
        <v>12</v>
      </c>
      <c r="AK18" s="127">
        <v>0.03</v>
      </c>
      <c r="AL18" s="127">
        <v>0.01</v>
      </c>
      <c r="AM18" s="126">
        <v>23</v>
      </c>
    </row>
    <row r="19" spans="1:39" ht="15" customHeight="1" x14ac:dyDescent="0.15">
      <c r="A19" s="415"/>
      <c r="B19" s="403" t="s">
        <v>65</v>
      </c>
      <c r="C19" s="403"/>
      <c r="D19" s="128">
        <f>'様式例６－１'!AM27</f>
        <v>0</v>
      </c>
      <c r="E19" s="128">
        <f>ROUND($D$19*AE21/100,0)</f>
        <v>0</v>
      </c>
      <c r="F19" s="372">
        <f>ROUND($D$19*AF21/100,1)</f>
        <v>0</v>
      </c>
      <c r="G19" s="372"/>
      <c r="H19" s="372"/>
      <c r="I19" s="372">
        <f>ROUND($D$19*AG21/100,1)</f>
        <v>0</v>
      </c>
      <c r="J19" s="372"/>
      <c r="K19" s="372"/>
      <c r="L19" s="128">
        <f>ROUND($D$19*AH21/100,0)</f>
        <v>0</v>
      </c>
      <c r="M19" s="128">
        <f>ROUND($D$19*AI21/100,1)</f>
        <v>0</v>
      </c>
      <c r="N19" s="128">
        <f>ROUND($D$19*AJ21/100,0)</f>
        <v>0</v>
      </c>
      <c r="O19" s="128">
        <f>ROUND($D$19*AK21/100,2)</f>
        <v>0</v>
      </c>
      <c r="P19" s="128">
        <f>ROUND($D$19*AL21/100,2)</f>
        <v>0</v>
      </c>
      <c r="Q19" s="129">
        <f>ROUND($D$19*AM21/100,0)</f>
        <v>0</v>
      </c>
      <c r="S19" s="377"/>
      <c r="T19" s="398"/>
      <c r="U19" s="246"/>
      <c r="V19" s="214"/>
      <c r="W19" s="214"/>
      <c r="X19" s="428"/>
      <c r="Y19" s="238" t="s">
        <v>150</v>
      </c>
      <c r="AC19" s="412" t="s">
        <v>63</v>
      </c>
      <c r="AD19" s="412"/>
      <c r="AE19" s="127">
        <v>34</v>
      </c>
      <c r="AF19" s="127">
        <v>1.2</v>
      </c>
      <c r="AG19" s="127">
        <v>0</v>
      </c>
      <c r="AH19" s="127">
        <v>39</v>
      </c>
      <c r="AI19" s="127">
        <v>0.7</v>
      </c>
      <c r="AJ19" s="127">
        <v>348</v>
      </c>
      <c r="AK19" s="127">
        <v>0.05</v>
      </c>
      <c r="AL19" s="127">
        <v>7.0000000000000007E-2</v>
      </c>
      <c r="AM19" s="126">
        <v>29</v>
      </c>
    </row>
    <row r="20" spans="1:39" ht="15" customHeight="1" x14ac:dyDescent="0.15">
      <c r="A20" s="415"/>
      <c r="B20" s="403" t="s">
        <v>66</v>
      </c>
      <c r="C20" s="403"/>
      <c r="D20" s="128">
        <f>'様式例６－１'!AM29</f>
        <v>0</v>
      </c>
      <c r="E20" s="128">
        <f>ROUND($D$20*AE22/100,0)</f>
        <v>0</v>
      </c>
      <c r="F20" s="372">
        <f>ROUND($D$20*AF22/100,1)</f>
        <v>0</v>
      </c>
      <c r="G20" s="372"/>
      <c r="H20" s="372"/>
      <c r="I20" s="372">
        <f>ROUND($D$20*AG22/100,1)</f>
        <v>0</v>
      </c>
      <c r="J20" s="372"/>
      <c r="K20" s="372"/>
      <c r="L20" s="128">
        <f>ROUND($D$20*AH22/100,0)</f>
        <v>0</v>
      </c>
      <c r="M20" s="128">
        <f>ROUND($D$20*AI22/100,1)</f>
        <v>0</v>
      </c>
      <c r="N20" s="128">
        <f>ROUND($D$20*AJ22/100,0)</f>
        <v>0</v>
      </c>
      <c r="O20" s="128">
        <f>ROUND($D$20*AK22/100,2)</f>
        <v>0</v>
      </c>
      <c r="P20" s="128">
        <f>ROUND($D$20*AL22/100,2)</f>
        <v>0</v>
      </c>
      <c r="Q20" s="129">
        <f>ROUND($D$20*AM22/100,0)</f>
        <v>0</v>
      </c>
      <c r="S20" s="377" t="s">
        <v>151</v>
      </c>
      <c r="T20" s="398" t="s">
        <v>135</v>
      </c>
      <c r="U20" s="432" t="s">
        <v>152</v>
      </c>
      <c r="V20" s="432"/>
      <c r="W20" s="433" t="s">
        <v>137</v>
      </c>
      <c r="X20" s="219"/>
      <c r="Y20" s="419" t="s">
        <v>197</v>
      </c>
      <c r="AC20" s="412" t="s">
        <v>64</v>
      </c>
      <c r="AD20" s="412"/>
      <c r="AE20" s="127">
        <v>30</v>
      </c>
      <c r="AF20" s="127">
        <v>1.2</v>
      </c>
      <c r="AG20" s="127">
        <v>0</v>
      </c>
      <c r="AH20" s="127">
        <v>24</v>
      </c>
      <c r="AI20" s="127">
        <v>0.3</v>
      </c>
      <c r="AJ20" s="127">
        <v>5</v>
      </c>
      <c r="AK20" s="127">
        <v>0.04</v>
      </c>
      <c r="AL20" s="127">
        <v>0.02</v>
      </c>
      <c r="AM20" s="126">
        <v>13</v>
      </c>
    </row>
    <row r="21" spans="1:39" ht="15" customHeight="1" x14ac:dyDescent="0.15">
      <c r="A21" s="415"/>
      <c r="B21" s="403" t="s">
        <v>67</v>
      </c>
      <c r="C21" s="403"/>
      <c r="D21" s="128">
        <f>'様式例６－１'!AM31</f>
        <v>0</v>
      </c>
      <c r="E21" s="128">
        <f>ROUND($D$21*AE23/100,0)</f>
        <v>0</v>
      </c>
      <c r="F21" s="372">
        <f>ROUND($D$21*AF23/100,1)</f>
        <v>0</v>
      </c>
      <c r="G21" s="372"/>
      <c r="H21" s="372"/>
      <c r="I21" s="372">
        <f>ROUND($D$21*AG23/100,1)</f>
        <v>0</v>
      </c>
      <c r="J21" s="372"/>
      <c r="K21" s="372"/>
      <c r="L21" s="128">
        <f>ROUND($D$21*AH23/100,0)</f>
        <v>0</v>
      </c>
      <c r="M21" s="128">
        <f>ROUND($D$21*AI23/100,1)</f>
        <v>0</v>
      </c>
      <c r="N21" s="128">
        <f>ROUND($D$21*AJ23/100,0)</f>
        <v>0</v>
      </c>
      <c r="O21" s="128">
        <f>ROUND($D$21*AK23/100,2)</f>
        <v>0</v>
      </c>
      <c r="P21" s="128">
        <f>ROUND($D$21*AL23/100,2)</f>
        <v>0</v>
      </c>
      <c r="Q21" s="129">
        <f>ROUND($D$21*AM23/100,0)</f>
        <v>0</v>
      </c>
      <c r="S21" s="377"/>
      <c r="T21" s="398"/>
      <c r="U21" s="420" t="s">
        <v>140</v>
      </c>
      <c r="V21" s="420"/>
      <c r="W21" s="433"/>
      <c r="X21" s="240"/>
      <c r="Y21" s="419"/>
      <c r="AC21" s="412" t="s">
        <v>65</v>
      </c>
      <c r="AD21" s="412"/>
      <c r="AE21" s="127">
        <v>157</v>
      </c>
      <c r="AF21" s="127">
        <v>20.399999999999999</v>
      </c>
      <c r="AG21" s="321">
        <v>7</v>
      </c>
      <c r="AH21" s="127">
        <v>65</v>
      </c>
      <c r="AI21" s="127">
        <v>0.9</v>
      </c>
      <c r="AJ21" s="127">
        <v>37</v>
      </c>
      <c r="AK21" s="127">
        <v>0.09</v>
      </c>
      <c r="AL21" s="127">
        <v>0.15</v>
      </c>
      <c r="AM21" s="126">
        <v>0</v>
      </c>
    </row>
    <row r="22" spans="1:39" ht="15" customHeight="1" x14ac:dyDescent="0.15">
      <c r="A22" s="415"/>
      <c r="B22" s="373" t="s">
        <v>68</v>
      </c>
      <c r="C22" s="239" t="s">
        <v>69</v>
      </c>
      <c r="D22" s="128">
        <f>'様式例６－１'!AM33</f>
        <v>0</v>
      </c>
      <c r="E22" s="128">
        <f>ROUND($D$22*AE24/100,0)</f>
        <v>0</v>
      </c>
      <c r="F22" s="372">
        <f>ROUND($D$22*AF24/100,1)</f>
        <v>0</v>
      </c>
      <c r="G22" s="372"/>
      <c r="H22" s="372"/>
      <c r="I22" s="372">
        <f>ROUND($D$22*AG24/100,1)</f>
        <v>0</v>
      </c>
      <c r="J22" s="372"/>
      <c r="K22" s="372"/>
      <c r="L22" s="128">
        <f>ROUND($D$22*AH24/100,0)</f>
        <v>0</v>
      </c>
      <c r="M22" s="128">
        <f>ROUND($D$22*AI24/100,1)</f>
        <v>0</v>
      </c>
      <c r="N22" s="128">
        <f>ROUND($D$22*AJ24/100,0)</f>
        <v>0</v>
      </c>
      <c r="O22" s="128">
        <f>ROUND($D$22*AK24/100,2)</f>
        <v>0</v>
      </c>
      <c r="P22" s="128">
        <f>ROUND($D$22*AL24/100,2)</f>
        <v>0</v>
      </c>
      <c r="Q22" s="129">
        <f>ROUND($D$22*AM24/100,0)</f>
        <v>0</v>
      </c>
      <c r="S22" s="377"/>
      <c r="T22" s="398"/>
      <c r="U22" s="421"/>
      <c r="V22" s="421"/>
      <c r="W22" s="422" t="s">
        <v>137</v>
      </c>
      <c r="X22" s="219"/>
      <c r="Y22" s="241" t="str">
        <f>IF(OR(F28=0,E28=0),"",F28*4/E28*100)</f>
        <v/>
      </c>
      <c r="AC22" s="412" t="s">
        <v>66</v>
      </c>
      <c r="AD22" s="412"/>
      <c r="AE22" s="127">
        <v>189</v>
      </c>
      <c r="AF22" s="127">
        <v>18.899999999999999</v>
      </c>
      <c r="AG22" s="127">
        <v>11.8</v>
      </c>
      <c r="AH22" s="127">
        <v>3</v>
      </c>
      <c r="AI22" s="127">
        <v>1.2</v>
      </c>
      <c r="AJ22" s="127">
        <v>420</v>
      </c>
      <c r="AK22" s="127">
        <v>0.38</v>
      </c>
      <c r="AL22" s="127">
        <v>0.27</v>
      </c>
      <c r="AM22" s="126">
        <v>6</v>
      </c>
    </row>
    <row r="23" spans="1:39" ht="15" customHeight="1" x14ac:dyDescent="0.15">
      <c r="A23" s="415"/>
      <c r="B23" s="373"/>
      <c r="C23" s="239" t="s">
        <v>70</v>
      </c>
      <c r="D23" s="128">
        <f>'様式例６－１'!AM35</f>
        <v>0</v>
      </c>
      <c r="E23" s="128">
        <f>ROUND($D$23*AE25/100,0)</f>
        <v>0</v>
      </c>
      <c r="F23" s="372">
        <f>ROUND($D$23*AF25/100,1)</f>
        <v>0</v>
      </c>
      <c r="G23" s="372"/>
      <c r="H23" s="372"/>
      <c r="I23" s="372">
        <f>ROUND($D$23*AG25/100,1)</f>
        <v>0</v>
      </c>
      <c r="J23" s="372"/>
      <c r="K23" s="372"/>
      <c r="L23" s="128">
        <f>ROUND($D$23*AH25/100,0)</f>
        <v>0</v>
      </c>
      <c r="M23" s="128">
        <f>ROUND($D$23*AI25/100,1)</f>
        <v>0</v>
      </c>
      <c r="N23" s="128">
        <f>ROUND($D$23*AJ25/100,0)</f>
        <v>0</v>
      </c>
      <c r="O23" s="128">
        <f>ROUND($D$23*AK25/100,2)</f>
        <v>0</v>
      </c>
      <c r="P23" s="128">
        <f>ROUND($D$23*AL25/100,2)</f>
        <v>0</v>
      </c>
      <c r="Q23" s="129">
        <f>ROUND($D$23*AM25/100,0)</f>
        <v>0</v>
      </c>
      <c r="S23" s="377"/>
      <c r="T23" s="398"/>
      <c r="U23" s="423"/>
      <c r="V23" s="423"/>
      <c r="W23" s="422"/>
      <c r="X23" s="214"/>
      <c r="Y23" s="236" t="s">
        <v>153</v>
      </c>
      <c r="AC23" s="424" t="s">
        <v>67</v>
      </c>
      <c r="AD23" s="424"/>
      <c r="AE23" s="113">
        <v>152</v>
      </c>
      <c r="AF23" s="113">
        <v>12.2</v>
      </c>
      <c r="AG23" s="113">
        <v>10.5</v>
      </c>
      <c r="AH23" s="113">
        <v>51</v>
      </c>
      <c r="AI23" s="113">
        <v>1.9</v>
      </c>
      <c r="AJ23" s="113">
        <v>170</v>
      </c>
      <c r="AK23" s="113">
        <v>0.06</v>
      </c>
      <c r="AL23" s="113">
        <v>0.42</v>
      </c>
      <c r="AM23" s="143">
        <v>0</v>
      </c>
    </row>
    <row r="24" spans="1:39" ht="15" customHeight="1" x14ac:dyDescent="0.15">
      <c r="A24" s="415"/>
      <c r="B24" s="373"/>
      <c r="C24" s="242" t="s">
        <v>71</v>
      </c>
      <c r="D24" s="128">
        <f>'様式例６－１'!AM37</f>
        <v>0</v>
      </c>
      <c r="E24" s="128">
        <f>ROUND($D$24*AE26/100,0)</f>
        <v>0</v>
      </c>
      <c r="F24" s="372">
        <f>ROUND($D$24*AF26/100,1)</f>
        <v>0</v>
      </c>
      <c r="G24" s="372"/>
      <c r="H24" s="372"/>
      <c r="I24" s="372">
        <f>ROUND($D$24*AG26/100,1)</f>
        <v>0</v>
      </c>
      <c r="J24" s="372"/>
      <c r="K24" s="372"/>
      <c r="L24" s="128">
        <f>ROUND($D$24*AH26/100,0)</f>
        <v>0</v>
      </c>
      <c r="M24" s="128">
        <f>ROUND($D$24*AI26/100,1)</f>
        <v>0</v>
      </c>
      <c r="N24" s="128">
        <f>ROUND($D$24*AJ26/100,0)</f>
        <v>0</v>
      </c>
      <c r="O24" s="128">
        <f>ROUND($D$24*AK26/100,2)</f>
        <v>0</v>
      </c>
      <c r="P24" s="128">
        <f>ROUND($D$24*AL26/100,2)</f>
        <v>0</v>
      </c>
      <c r="Q24" s="129">
        <f>ROUND($D$24*AM26/100,0)</f>
        <v>0</v>
      </c>
      <c r="S24" s="377"/>
      <c r="T24" s="398" t="s">
        <v>142</v>
      </c>
      <c r="U24" s="425" t="s">
        <v>154</v>
      </c>
      <c r="V24" s="220" t="s">
        <v>144</v>
      </c>
      <c r="W24" s="426" t="s">
        <v>155</v>
      </c>
      <c r="X24" s="427" t="s">
        <v>137</v>
      </c>
      <c r="Y24" s="419" t="s">
        <v>197</v>
      </c>
      <c r="AC24" s="389" t="s">
        <v>68</v>
      </c>
      <c r="AD24" s="285" t="s">
        <v>69</v>
      </c>
      <c r="AE24" s="127">
        <v>67</v>
      </c>
      <c r="AF24" s="127">
        <v>3.3</v>
      </c>
      <c r="AG24" s="127">
        <v>3.8</v>
      </c>
      <c r="AH24" s="127">
        <v>110</v>
      </c>
      <c r="AI24" s="127">
        <v>0</v>
      </c>
      <c r="AJ24" s="127">
        <v>38</v>
      </c>
      <c r="AK24" s="127">
        <v>0.04</v>
      </c>
      <c r="AL24" s="127">
        <v>0.15</v>
      </c>
      <c r="AM24" s="126">
        <v>1</v>
      </c>
    </row>
    <row r="25" spans="1:39" ht="15" customHeight="1" x14ac:dyDescent="0.15">
      <c r="A25" s="415"/>
      <c r="B25" s="403" t="s">
        <v>72</v>
      </c>
      <c r="C25" s="403"/>
      <c r="D25" s="128">
        <f>'様式例６－１'!AM39</f>
        <v>0</v>
      </c>
      <c r="E25" s="128">
        <f>ROUND($D$25*AE27/100,0)</f>
        <v>0</v>
      </c>
      <c r="F25" s="372">
        <f>ROUND($D$25*AF27/100,1)</f>
        <v>0</v>
      </c>
      <c r="G25" s="372"/>
      <c r="H25" s="372"/>
      <c r="I25" s="372">
        <f>ROUND($D$25*AG27/100,1)</f>
        <v>0</v>
      </c>
      <c r="J25" s="372"/>
      <c r="K25" s="372"/>
      <c r="L25" s="128">
        <f>ROUND($D$25*AH27/100,0)</f>
        <v>0</v>
      </c>
      <c r="M25" s="128">
        <f>ROUND($D$25*AI27/100,1)</f>
        <v>0</v>
      </c>
      <c r="N25" s="128">
        <f>ROUND($D$25*AJ27/100,0)</f>
        <v>0</v>
      </c>
      <c r="O25" s="128">
        <f>ROUND($D$25*AK27/100,2)</f>
        <v>0</v>
      </c>
      <c r="P25" s="128">
        <f>ROUND($D$25*AL27/100,2)</f>
        <v>0</v>
      </c>
      <c r="Q25" s="129">
        <f>ROUND($D$25*AM27/100,0)</f>
        <v>0</v>
      </c>
      <c r="S25" s="377"/>
      <c r="T25" s="398"/>
      <c r="U25" s="425"/>
      <c r="V25" s="187" t="s">
        <v>156</v>
      </c>
      <c r="W25" s="426"/>
      <c r="X25" s="427"/>
      <c r="Y25" s="419"/>
      <c r="AC25" s="389"/>
      <c r="AD25" s="330" t="s">
        <v>70</v>
      </c>
      <c r="AE25" s="127">
        <v>359</v>
      </c>
      <c r="AF25" s="127">
        <v>34</v>
      </c>
      <c r="AG25" s="127">
        <v>1</v>
      </c>
      <c r="AH25" s="127">
        <v>1100</v>
      </c>
      <c r="AI25" s="127">
        <v>0.5</v>
      </c>
      <c r="AJ25" s="127">
        <v>6</v>
      </c>
      <c r="AK25" s="127">
        <v>0.3</v>
      </c>
      <c r="AL25" s="127">
        <v>1.6</v>
      </c>
      <c r="AM25" s="126">
        <v>5</v>
      </c>
    </row>
    <row r="26" spans="1:39" ht="15" customHeight="1" x14ac:dyDescent="0.15">
      <c r="A26" s="415"/>
      <c r="B26" s="403" t="s">
        <v>73</v>
      </c>
      <c r="C26" s="403"/>
      <c r="D26" s="128">
        <f>'様式例６－１'!AM41</f>
        <v>0</v>
      </c>
      <c r="E26" s="128">
        <f>ROUND($D$26*AE28/100,0)</f>
        <v>0</v>
      </c>
      <c r="F26" s="372">
        <f>ROUND($D$26*AF28/100,1)</f>
        <v>0</v>
      </c>
      <c r="G26" s="372"/>
      <c r="H26" s="372"/>
      <c r="I26" s="372">
        <f>ROUND($D$26*AG28/100,1)</f>
        <v>0</v>
      </c>
      <c r="J26" s="372"/>
      <c r="K26" s="372"/>
      <c r="L26" s="128">
        <f>ROUND($D$26*AH28/100,0)</f>
        <v>0</v>
      </c>
      <c r="M26" s="128">
        <f>ROUND($D$26*AI28/100,1)</f>
        <v>0</v>
      </c>
      <c r="N26" s="128">
        <f>ROUND($D$26*AJ28/100,0)</f>
        <v>0</v>
      </c>
      <c r="O26" s="128">
        <f>ROUND($D$26*AK28/100,2)</f>
        <v>0</v>
      </c>
      <c r="P26" s="128">
        <f>ROUND($D$26*AL28/100,2)</f>
        <v>0</v>
      </c>
      <c r="Q26" s="129">
        <f>ROUND($D$26*AM28/100,0)</f>
        <v>0</v>
      </c>
      <c r="S26" s="377"/>
      <c r="T26" s="398"/>
      <c r="U26" s="417" t="s">
        <v>147</v>
      </c>
      <c r="V26" s="402" t="s">
        <v>148</v>
      </c>
      <c r="W26" s="402"/>
      <c r="X26" s="427"/>
      <c r="Y26" s="419"/>
      <c r="AC26" s="389"/>
      <c r="AD26" s="323" t="s">
        <v>71</v>
      </c>
      <c r="AE26" s="113">
        <v>132</v>
      </c>
      <c r="AF26" s="113">
        <v>7.8</v>
      </c>
      <c r="AG26" s="113">
        <v>6.7</v>
      </c>
      <c r="AH26" s="113">
        <v>229</v>
      </c>
      <c r="AI26" s="113">
        <v>0.1</v>
      </c>
      <c r="AJ26" s="113">
        <v>66</v>
      </c>
      <c r="AK26" s="113">
        <v>0.02</v>
      </c>
      <c r="AL26" s="113">
        <v>0.19</v>
      </c>
      <c r="AM26" s="143">
        <v>0</v>
      </c>
    </row>
    <row r="27" spans="1:39" ht="15" customHeight="1" x14ac:dyDescent="0.15">
      <c r="A27" s="415"/>
      <c r="B27" s="403" t="s">
        <v>74</v>
      </c>
      <c r="C27" s="403"/>
      <c r="D27" s="128">
        <f>'様式例６－１'!AM43</f>
        <v>0</v>
      </c>
      <c r="E27" s="128">
        <f>ROUND($D$27*AE29/100,0)</f>
        <v>0</v>
      </c>
      <c r="F27" s="372">
        <f>ROUND($D$27*AF29/100,1)</f>
        <v>0</v>
      </c>
      <c r="G27" s="372"/>
      <c r="H27" s="372"/>
      <c r="I27" s="372">
        <f>ROUND($D$27*AG29/100,1)</f>
        <v>0</v>
      </c>
      <c r="J27" s="372"/>
      <c r="K27" s="372"/>
      <c r="L27" s="128">
        <f>ROUND($D$27*AH29/100,0)</f>
        <v>0</v>
      </c>
      <c r="M27" s="128">
        <f>ROUND($D$27*AI29/100,1)</f>
        <v>0</v>
      </c>
      <c r="N27" s="128">
        <f>ROUND($D$27*AJ29/100,0)</f>
        <v>0</v>
      </c>
      <c r="O27" s="128">
        <f>ROUND($D$27*AK29/100,2)</f>
        <v>0</v>
      </c>
      <c r="P27" s="128">
        <f>ROUND($D$27*AL29/100,2)</f>
        <v>0</v>
      </c>
      <c r="Q27" s="129">
        <f>ROUND($D$27*AM29/100,0)</f>
        <v>0</v>
      </c>
      <c r="S27" s="377"/>
      <c r="T27" s="398"/>
      <c r="U27" s="417"/>
      <c r="V27" s="418" t="s">
        <v>4</v>
      </c>
      <c r="W27" s="418"/>
      <c r="X27" s="427"/>
      <c r="Y27" s="419"/>
      <c r="AC27" s="412" t="s">
        <v>72</v>
      </c>
      <c r="AD27" s="412"/>
      <c r="AE27" s="127">
        <v>125</v>
      </c>
      <c r="AF27" s="127">
        <v>11.3</v>
      </c>
      <c r="AG27" s="127">
        <v>2.2000000000000002</v>
      </c>
      <c r="AH27" s="127">
        <v>601</v>
      </c>
      <c r="AI27" s="127">
        <v>17</v>
      </c>
      <c r="AJ27" s="127">
        <v>277</v>
      </c>
      <c r="AK27" s="127">
        <v>0.11</v>
      </c>
      <c r="AL27" s="127">
        <v>0.33</v>
      </c>
      <c r="AM27" s="126">
        <v>12</v>
      </c>
    </row>
    <row r="28" spans="1:39" ht="15" customHeight="1" x14ac:dyDescent="0.15">
      <c r="A28" s="415"/>
      <c r="B28" s="403" t="s">
        <v>157</v>
      </c>
      <c r="C28" s="403"/>
      <c r="D28" s="128"/>
      <c r="E28" s="128">
        <f>SUM(E9:E27)</f>
        <v>0</v>
      </c>
      <c r="F28" s="372">
        <f>SUM(F9:F27)</f>
        <v>0</v>
      </c>
      <c r="G28" s="372"/>
      <c r="H28" s="372"/>
      <c r="I28" s="372">
        <f>SUM(I9:I27)</f>
        <v>0</v>
      </c>
      <c r="J28" s="372"/>
      <c r="K28" s="372"/>
      <c r="L28" s="128">
        <f t="shared" ref="L28:Q28" si="0">SUM(L9:L27)</f>
        <v>0</v>
      </c>
      <c r="M28" s="128">
        <f t="shared" si="0"/>
        <v>0</v>
      </c>
      <c r="N28" s="128">
        <f t="shared" si="0"/>
        <v>0</v>
      </c>
      <c r="O28" s="128">
        <f t="shared" si="0"/>
        <v>0</v>
      </c>
      <c r="P28" s="128">
        <f t="shared" si="0"/>
        <v>0</v>
      </c>
      <c r="Q28" s="129">
        <f t="shared" si="0"/>
        <v>0</v>
      </c>
      <c r="S28" s="377"/>
      <c r="T28" s="398"/>
      <c r="U28" s="243"/>
      <c r="V28" s="244"/>
      <c r="W28" s="219"/>
      <c r="X28" s="411" t="s">
        <v>137</v>
      </c>
      <c r="Y28" s="245"/>
      <c r="AC28" s="412" t="s">
        <v>73</v>
      </c>
      <c r="AD28" s="412"/>
      <c r="AE28" s="127">
        <v>318</v>
      </c>
      <c r="AF28" s="127">
        <v>5.7</v>
      </c>
      <c r="AG28" s="127">
        <v>9.1999999999999993</v>
      </c>
      <c r="AH28" s="127">
        <v>64</v>
      </c>
      <c r="AI28" s="127">
        <v>0.7</v>
      </c>
      <c r="AJ28" s="127">
        <v>34</v>
      </c>
      <c r="AK28" s="127">
        <v>0.02</v>
      </c>
      <c r="AL28" s="127">
        <v>7.0000000000000007E-2</v>
      </c>
      <c r="AM28" s="126">
        <v>6</v>
      </c>
    </row>
    <row r="29" spans="1:39" ht="15" customHeight="1" x14ac:dyDescent="0.15">
      <c r="A29" s="415"/>
      <c r="B29" s="366" t="s">
        <v>158</v>
      </c>
      <c r="C29" s="366"/>
      <c r="D29" s="191"/>
      <c r="E29" s="179">
        <f>'様式例２-２（目標量）'!B9</f>
        <v>475</v>
      </c>
      <c r="F29" s="179">
        <f>'様式例２-２（目標量）'!C9</f>
        <v>16</v>
      </c>
      <c r="G29" s="180" t="s">
        <v>15</v>
      </c>
      <c r="H29" s="181">
        <f>'様式例２-２（目標量）'!E9</f>
        <v>24</v>
      </c>
      <c r="I29" s="249">
        <f>'様式例２-２（目標量）'!F9</f>
        <v>11</v>
      </c>
      <c r="J29" s="250" t="s">
        <v>15</v>
      </c>
      <c r="K29" s="251">
        <f>'様式例２-２（目標量）'!H9</f>
        <v>16</v>
      </c>
      <c r="L29" s="179">
        <f>'様式例２-２（目標量）'!I9</f>
        <v>225</v>
      </c>
      <c r="M29" s="179">
        <f>'様式例２-２（目標量）'!J9</f>
        <v>2.2999999999999998</v>
      </c>
      <c r="N29" s="179">
        <f>'様式例２-２（目標量）'!K9</f>
        <v>200</v>
      </c>
      <c r="O29" s="179">
        <f>'様式例２-２（目標量）'!L9</f>
        <v>0.25</v>
      </c>
      <c r="P29" s="179">
        <f>'様式例２-２（目標量）'!M9</f>
        <v>0.3</v>
      </c>
      <c r="Q29" s="341">
        <f>'様式例２-２（目標量）'!N9</f>
        <v>20</v>
      </c>
      <c r="S29" s="377"/>
      <c r="T29" s="398"/>
      <c r="U29" s="243"/>
      <c r="V29" s="244"/>
      <c r="W29" s="219"/>
      <c r="X29" s="411"/>
      <c r="Y29" s="413" t="str">
        <f>IF(OR(F50=0,E50=0),"",(F50+'様式例２-２（目標量）'!C18)*4/(E50+'様式例２-２（目標量）'!B18)*100)</f>
        <v/>
      </c>
      <c r="AC29" s="412" t="s">
        <v>74</v>
      </c>
      <c r="AD29" s="412"/>
      <c r="AE29" s="127">
        <v>103</v>
      </c>
      <c r="AF29" s="127">
        <v>1.8</v>
      </c>
      <c r="AG29" s="127">
        <v>1.5</v>
      </c>
      <c r="AH29" s="127">
        <v>213</v>
      </c>
      <c r="AI29" s="127">
        <v>2.8</v>
      </c>
      <c r="AJ29" s="127">
        <v>1</v>
      </c>
      <c r="AK29" s="127">
        <v>0.01</v>
      </c>
      <c r="AL29" s="127">
        <v>0.28999999999999998</v>
      </c>
      <c r="AM29" s="126">
        <v>0</v>
      </c>
    </row>
    <row r="30" spans="1:39" ht="15" customHeight="1" x14ac:dyDescent="0.15">
      <c r="A30" s="415"/>
      <c r="B30" s="414" t="s">
        <v>159</v>
      </c>
      <c r="C30" s="414"/>
      <c r="D30" s="252"/>
      <c r="E30" s="253" t="str">
        <f>IF(OR(E28=0,E29=0),"",ROUND(E28/E29*100,0))</f>
        <v/>
      </c>
      <c r="F30" s="253" t="str">
        <f>IF(OR(F28=0,F29=0),"",ROUND(F28/H29*100,0))</f>
        <v/>
      </c>
      <c r="G30" s="254" t="s">
        <v>15</v>
      </c>
      <c r="H30" s="255" t="str">
        <f>IF(OR(F28=0,H29=0),"",ROUND(F28/F29*100,0))</f>
        <v/>
      </c>
      <c r="I30" s="256" t="str">
        <f>IF(OR(I28=0,I29=0),"",ROUND(I28/K29*100,0))</f>
        <v/>
      </c>
      <c r="J30" s="257" t="s">
        <v>15</v>
      </c>
      <c r="K30" s="258" t="str">
        <f>IF(OR(I28=0,K29=0),"",ROUND(I28/I29*100,0))</f>
        <v/>
      </c>
      <c r="L30" s="253" t="str">
        <f t="shared" ref="L30:P30" si="1">IF(OR(L28=0,L29=0),"",ROUND(L28/L29*100,0))</f>
        <v/>
      </c>
      <c r="M30" s="253" t="str">
        <f t="shared" si="1"/>
        <v/>
      </c>
      <c r="N30" s="253" t="str">
        <f t="shared" si="1"/>
        <v/>
      </c>
      <c r="O30" s="253" t="str">
        <f t="shared" si="1"/>
        <v/>
      </c>
      <c r="P30" s="253" t="str">
        <f t="shared" si="1"/>
        <v/>
      </c>
      <c r="Q30" s="259" t="str">
        <f>IF(OR(Q28=0,Q29=0),"",ROUND(Q28/Q29*100,0))</f>
        <v/>
      </c>
      <c r="S30" s="377"/>
      <c r="T30" s="398"/>
      <c r="U30" s="243"/>
      <c r="V30" s="244"/>
      <c r="W30" s="219"/>
      <c r="X30" s="411"/>
      <c r="Y30" s="413"/>
    </row>
    <row r="31" spans="1:39" ht="15" customHeight="1" x14ac:dyDescent="0.15">
      <c r="A31" s="415" t="s">
        <v>160</v>
      </c>
      <c r="B31" s="373" t="s">
        <v>28</v>
      </c>
      <c r="C31" s="239" t="s">
        <v>54</v>
      </c>
      <c r="D31" s="128">
        <f>'様式例６－１'!AM8</f>
        <v>0</v>
      </c>
      <c r="E31" s="128">
        <f>ROUND($D$31*AE11/100,0)</f>
        <v>0</v>
      </c>
      <c r="F31" s="416">
        <f>ROUND($D$31*AF11/100,1)</f>
        <v>0</v>
      </c>
      <c r="G31" s="416"/>
      <c r="H31" s="416"/>
      <c r="I31" s="372">
        <f>ROUND($D$31*AG11/100,1)</f>
        <v>0</v>
      </c>
      <c r="J31" s="372"/>
      <c r="K31" s="372"/>
      <c r="L31" s="128">
        <f>ROUND($D$31*AH11/100,0)</f>
        <v>0</v>
      </c>
      <c r="M31" s="128">
        <f>ROUND($D$31*AI11/100,1)</f>
        <v>0</v>
      </c>
      <c r="N31" s="128">
        <f>ROUND($D$31*AJ11/100,0)</f>
        <v>0</v>
      </c>
      <c r="O31" s="128">
        <f>ROUND($D$31*AK11/100,2)</f>
        <v>0</v>
      </c>
      <c r="P31" s="128">
        <f>ROUND($D$31*AL11/100,2)</f>
        <v>0</v>
      </c>
      <c r="Q31" s="260">
        <f>ROUND($D$31*AM11/100,0)</f>
        <v>0</v>
      </c>
      <c r="S31" s="377"/>
      <c r="T31" s="398"/>
      <c r="U31" s="246"/>
      <c r="V31" s="214"/>
      <c r="W31" s="214"/>
      <c r="X31" s="411"/>
      <c r="Y31" s="238" t="s">
        <v>161</v>
      </c>
    </row>
    <row r="32" spans="1:39" ht="15" customHeight="1" x14ac:dyDescent="0.15">
      <c r="A32" s="415"/>
      <c r="B32" s="373"/>
      <c r="C32" s="239" t="s">
        <v>56</v>
      </c>
      <c r="D32" s="128">
        <f>'様式例６－１'!AM10</f>
        <v>0</v>
      </c>
      <c r="E32" s="128">
        <f>ROUND($D$32*AE12/100,0)</f>
        <v>0</v>
      </c>
      <c r="F32" s="372">
        <f>ROUND($D$32*AF12/100,1)</f>
        <v>0</v>
      </c>
      <c r="G32" s="372"/>
      <c r="H32" s="372"/>
      <c r="I32" s="372">
        <f>ROUND($D$32*AG12/100,1)</f>
        <v>0</v>
      </c>
      <c r="J32" s="372"/>
      <c r="K32" s="372"/>
      <c r="L32" s="128">
        <f>ROUND($D$32*AH12/100,0)</f>
        <v>0</v>
      </c>
      <c r="M32" s="128">
        <f>ROUND($D$32*AI12/100,1)</f>
        <v>0</v>
      </c>
      <c r="N32" s="128">
        <f>ROUND($D$32*AJ12/100,0)</f>
        <v>0</v>
      </c>
      <c r="O32" s="128">
        <f>ROUND($D$32*AK12/100,2)</f>
        <v>0</v>
      </c>
      <c r="P32" s="128">
        <f>ROUND($D$32*AL12/100,2)</f>
        <v>0</v>
      </c>
      <c r="Q32" s="129">
        <f>ROUND($D$32*AM12/100,0)</f>
        <v>0</v>
      </c>
      <c r="S32" s="377" t="s">
        <v>162</v>
      </c>
      <c r="T32" s="398" t="s">
        <v>163</v>
      </c>
      <c r="U32" s="409"/>
      <c r="V32" s="409"/>
      <c r="W32" s="219"/>
      <c r="X32" s="261"/>
      <c r="Y32" s="262"/>
    </row>
    <row r="33" spans="1:25" ht="15" customHeight="1" x14ac:dyDescent="0.15">
      <c r="A33" s="415"/>
      <c r="B33" s="373"/>
      <c r="C33" s="242" t="s">
        <v>57</v>
      </c>
      <c r="D33" s="128">
        <f>'様式例６－１'!AM12</f>
        <v>0</v>
      </c>
      <c r="E33" s="128">
        <f>ROUND($D$33*AE13/100,0)</f>
        <v>0</v>
      </c>
      <c r="F33" s="372">
        <f>ROUND($D$33*AF13/100,1)</f>
        <v>0</v>
      </c>
      <c r="G33" s="372"/>
      <c r="H33" s="372"/>
      <c r="I33" s="372">
        <f>ROUND($D$33*AG13/100,1)</f>
        <v>0</v>
      </c>
      <c r="J33" s="372"/>
      <c r="K33" s="372"/>
      <c r="L33" s="128">
        <f>ROUND($D$33*AH13/100,0)</f>
        <v>0</v>
      </c>
      <c r="M33" s="128">
        <f>ROUND($D$33*AI13/100,1)</f>
        <v>0</v>
      </c>
      <c r="N33" s="128">
        <f>ROUND($D$33*AJ13/100,0)</f>
        <v>0</v>
      </c>
      <c r="O33" s="128">
        <f>ROUND($D$33*AK13/100,2)</f>
        <v>0</v>
      </c>
      <c r="P33" s="128">
        <f>ROUND($D$33*AL13/100,2)</f>
        <v>0</v>
      </c>
      <c r="Q33" s="129">
        <f>ROUND($D$33*AM13/100,0)</f>
        <v>0</v>
      </c>
      <c r="S33" s="377"/>
      <c r="T33" s="398"/>
      <c r="U33" s="406" t="s">
        <v>164</v>
      </c>
      <c r="V33" s="406"/>
      <c r="W33" s="406"/>
      <c r="X33" s="406"/>
      <c r="Y33" s="263" t="s">
        <v>198</v>
      </c>
    </row>
    <row r="34" spans="1:25" ht="15" customHeight="1" x14ac:dyDescent="0.15">
      <c r="A34" s="415"/>
      <c r="B34" s="403" t="s">
        <v>58</v>
      </c>
      <c r="C34" s="403"/>
      <c r="D34" s="128">
        <f>'様式例６－１'!AM14</f>
        <v>0</v>
      </c>
      <c r="E34" s="128">
        <f>ROUND($D$34*AE14/100,0)</f>
        <v>0</v>
      </c>
      <c r="F34" s="372">
        <f>ROUND($D$34*AF14/100,1)</f>
        <v>0</v>
      </c>
      <c r="G34" s="372"/>
      <c r="H34" s="372"/>
      <c r="I34" s="372">
        <f>ROUND($D$34*AG14/100,1)</f>
        <v>0</v>
      </c>
      <c r="J34" s="372"/>
      <c r="K34" s="372"/>
      <c r="L34" s="128">
        <f>ROUND($D$34*AH14/100,0)</f>
        <v>0</v>
      </c>
      <c r="M34" s="128">
        <f>ROUND($D$34*AI14/100,1)</f>
        <v>0</v>
      </c>
      <c r="N34" s="128">
        <f>ROUND($D$34*AJ14/100,0)</f>
        <v>0</v>
      </c>
      <c r="O34" s="128">
        <f>ROUND($D$34*AK14/100,2)</f>
        <v>0</v>
      </c>
      <c r="P34" s="128">
        <f>ROUND($D$34*AL14/100,2)</f>
        <v>0</v>
      </c>
      <c r="Q34" s="129">
        <f>ROUND($D$34*AM14/100,0)</f>
        <v>0</v>
      </c>
      <c r="S34" s="377"/>
      <c r="T34" s="398"/>
      <c r="U34" s="406"/>
      <c r="V34" s="406"/>
      <c r="W34" s="406"/>
      <c r="X34" s="406"/>
      <c r="Y34" s="264"/>
    </row>
    <row r="35" spans="1:25" ht="15" customHeight="1" x14ac:dyDescent="0.15">
      <c r="A35" s="415"/>
      <c r="B35" s="403" t="s">
        <v>59</v>
      </c>
      <c r="C35" s="403"/>
      <c r="D35" s="128">
        <f>'様式例６－１'!AM16</f>
        <v>0</v>
      </c>
      <c r="E35" s="128">
        <f>ROUND($D$35*AE15/100,0)</f>
        <v>0</v>
      </c>
      <c r="F35" s="372">
        <f>ROUND($D$35*AF15/100,1)</f>
        <v>0</v>
      </c>
      <c r="G35" s="372"/>
      <c r="H35" s="372"/>
      <c r="I35" s="372">
        <f>ROUND($D$35*AG15/100,1)</f>
        <v>0</v>
      </c>
      <c r="J35" s="372"/>
      <c r="K35" s="372"/>
      <c r="L35" s="128">
        <f>ROUND($D$35*AH15/100,0)</f>
        <v>0</v>
      </c>
      <c r="M35" s="128">
        <f>ROUND($D$35*AI15/100,1)</f>
        <v>0</v>
      </c>
      <c r="N35" s="128">
        <f>ROUND($D$35*AJ15/100,0)</f>
        <v>0</v>
      </c>
      <c r="O35" s="128">
        <f>ROUND($D$35*AK15/100,2)</f>
        <v>0</v>
      </c>
      <c r="P35" s="128">
        <f>ROUND($D$35*AL15/100,2)</f>
        <v>0</v>
      </c>
      <c r="Q35" s="129">
        <f>ROUND($D$35*AM15/100,0)</f>
        <v>0</v>
      </c>
      <c r="S35" s="377"/>
      <c r="T35" s="398"/>
      <c r="U35" s="410" t="s">
        <v>165</v>
      </c>
      <c r="V35" s="410"/>
      <c r="W35" s="410"/>
      <c r="X35" s="410"/>
      <c r="Y35" s="265"/>
    </row>
    <row r="36" spans="1:25" ht="15" customHeight="1" x14ac:dyDescent="0.15">
      <c r="A36" s="415"/>
      <c r="B36" s="403" t="s">
        <v>60</v>
      </c>
      <c r="C36" s="403"/>
      <c r="D36" s="128">
        <f>'様式例６－１'!AM18</f>
        <v>0</v>
      </c>
      <c r="E36" s="128">
        <f>ROUND($D$36*AE16/100,0)</f>
        <v>0</v>
      </c>
      <c r="F36" s="372">
        <f>ROUND($D$36*AF16/100,1)</f>
        <v>0</v>
      </c>
      <c r="G36" s="372"/>
      <c r="H36" s="372"/>
      <c r="I36" s="372">
        <f>ROUND($D$36*AG16/100,1)</f>
        <v>0</v>
      </c>
      <c r="J36" s="372"/>
      <c r="K36" s="372"/>
      <c r="L36" s="128">
        <f>ROUND($D$36*AH16/100,0)</f>
        <v>0</v>
      </c>
      <c r="M36" s="128">
        <f>ROUND($D$36*AI16/100,1)</f>
        <v>0</v>
      </c>
      <c r="N36" s="128">
        <f>ROUND($D$36*AJ16/100,0)</f>
        <v>0</v>
      </c>
      <c r="O36" s="128">
        <f>ROUND($D$36*AK16/100,2)</f>
        <v>0</v>
      </c>
      <c r="P36" s="128">
        <f>ROUND($D$36*AL16/100,2)</f>
        <v>0</v>
      </c>
      <c r="Q36" s="129">
        <f>ROUND($D$36*AM16/100,0)</f>
        <v>0</v>
      </c>
      <c r="S36" s="377"/>
      <c r="T36" s="398"/>
      <c r="U36" s="247"/>
      <c r="V36" s="261"/>
      <c r="W36" s="219"/>
      <c r="X36" s="219"/>
      <c r="Y36" s="266"/>
    </row>
    <row r="37" spans="1:25" ht="15" customHeight="1" x14ac:dyDescent="0.15">
      <c r="A37" s="415"/>
      <c r="B37" s="403" t="s">
        <v>61</v>
      </c>
      <c r="C37" s="403"/>
      <c r="D37" s="128">
        <f>'様式例６－１'!AM20</f>
        <v>0</v>
      </c>
      <c r="E37" s="128">
        <f>ROUND($D$37*AE17/100,0)</f>
        <v>0</v>
      </c>
      <c r="F37" s="372">
        <f>ROUND($D$37*AF17/100,1)</f>
        <v>0</v>
      </c>
      <c r="G37" s="372"/>
      <c r="H37" s="372"/>
      <c r="I37" s="372">
        <f>ROUND($D$37*AG17/100,1)</f>
        <v>0</v>
      </c>
      <c r="J37" s="372"/>
      <c r="K37" s="372"/>
      <c r="L37" s="128">
        <f>ROUND($D$37*AH17/100,0)</f>
        <v>0</v>
      </c>
      <c r="M37" s="128">
        <f>ROUND($D$37*AI17/100,1)</f>
        <v>0</v>
      </c>
      <c r="N37" s="128">
        <f>ROUND($D$37*AJ17/100,0)</f>
        <v>0</v>
      </c>
      <c r="O37" s="128">
        <f>ROUND($D$37*AK17/100,2)</f>
        <v>0</v>
      </c>
      <c r="P37" s="128">
        <f>ROUND($D$37*AL17/100,2)</f>
        <v>0</v>
      </c>
      <c r="Q37" s="129">
        <f>ROUND($D$37*AM17/100,0)</f>
        <v>0</v>
      </c>
      <c r="S37" s="377"/>
      <c r="T37" s="398"/>
      <c r="U37" s="406" t="s">
        <v>166</v>
      </c>
      <c r="V37" s="406"/>
      <c r="W37" s="406"/>
      <c r="X37" s="406"/>
      <c r="Y37" s="407" t="str">
        <f>IF(AND(Y10="",Y22=""),"",Y10+Y22)</f>
        <v/>
      </c>
    </row>
    <row r="38" spans="1:25" ht="15" customHeight="1" x14ac:dyDescent="0.15">
      <c r="A38" s="415"/>
      <c r="B38" s="403" t="s">
        <v>62</v>
      </c>
      <c r="C38" s="403"/>
      <c r="D38" s="128">
        <f>'様式例６－１'!AM22</f>
        <v>0</v>
      </c>
      <c r="E38" s="128">
        <f>ROUND($D$38*AE18/100,0)</f>
        <v>0</v>
      </c>
      <c r="F38" s="372">
        <f>ROUND($D$38*AF18/100,1)</f>
        <v>0</v>
      </c>
      <c r="G38" s="372"/>
      <c r="H38" s="372"/>
      <c r="I38" s="372">
        <f>ROUND($D$38*AG18/100,1)</f>
        <v>0</v>
      </c>
      <c r="J38" s="372"/>
      <c r="K38" s="372"/>
      <c r="L38" s="128">
        <f>ROUND($D$38*AH18/100,0)</f>
        <v>0</v>
      </c>
      <c r="M38" s="128">
        <f>ROUND($D$38*AI18/100,1)</f>
        <v>0</v>
      </c>
      <c r="N38" s="128">
        <f>ROUND($D$38*AJ18/100,0)</f>
        <v>0</v>
      </c>
      <c r="O38" s="128">
        <f>ROUND($D$38*AK18/100,2)</f>
        <v>0</v>
      </c>
      <c r="P38" s="128">
        <f>ROUND($D$38*AL18/100,2)</f>
        <v>0</v>
      </c>
      <c r="Q38" s="129">
        <f>ROUND($D$38*AM18/100,0)</f>
        <v>0</v>
      </c>
      <c r="S38" s="377"/>
      <c r="T38" s="398"/>
      <c r="U38" s="406"/>
      <c r="V38" s="406"/>
      <c r="W38" s="406"/>
      <c r="X38" s="406"/>
      <c r="Y38" s="407"/>
    </row>
    <row r="39" spans="1:25" ht="15" customHeight="1" x14ac:dyDescent="0.15">
      <c r="A39" s="415"/>
      <c r="B39" s="403" t="s">
        <v>63</v>
      </c>
      <c r="C39" s="403"/>
      <c r="D39" s="128">
        <f>'様式例６－１'!AM24</f>
        <v>0</v>
      </c>
      <c r="E39" s="128">
        <f>ROUND($D$39*AE19/100,0)</f>
        <v>0</v>
      </c>
      <c r="F39" s="372">
        <f>ROUND($D$39*AF19/100,1)</f>
        <v>0</v>
      </c>
      <c r="G39" s="372"/>
      <c r="H39" s="372"/>
      <c r="I39" s="372">
        <f>ROUND($D$39*AG19/100,1)</f>
        <v>0</v>
      </c>
      <c r="J39" s="372"/>
      <c r="K39" s="372"/>
      <c r="L39" s="128">
        <f>ROUND($D$39*AH19/100,0)</f>
        <v>0</v>
      </c>
      <c r="M39" s="128">
        <f>ROUND($D$39*AI19/100,1)</f>
        <v>0</v>
      </c>
      <c r="N39" s="128">
        <f>ROUND($D$39*AJ19/100,0)</f>
        <v>0</v>
      </c>
      <c r="O39" s="128">
        <f>ROUND($D$39*AK19/100,2)</f>
        <v>0</v>
      </c>
      <c r="P39" s="128">
        <f>ROUND($D$39*AL19/100,2)</f>
        <v>0</v>
      </c>
      <c r="Q39" s="129">
        <f>ROUND($D$39*AM19/100,0)</f>
        <v>0</v>
      </c>
      <c r="S39" s="377"/>
      <c r="T39" s="398"/>
      <c r="U39" s="267"/>
      <c r="V39" s="268"/>
      <c r="W39" s="214"/>
      <c r="X39" s="214"/>
      <c r="Y39" s="119" t="s">
        <v>167</v>
      </c>
    </row>
    <row r="40" spans="1:25" ht="15" customHeight="1" x14ac:dyDescent="0.15">
      <c r="A40" s="415"/>
      <c r="B40" s="403" t="s">
        <v>64</v>
      </c>
      <c r="C40" s="403"/>
      <c r="D40" s="128">
        <f>'様式例６－１'!AM26</f>
        <v>0</v>
      </c>
      <c r="E40" s="128">
        <f>ROUND($D$40*AE20/100,0)</f>
        <v>0</v>
      </c>
      <c r="F40" s="372">
        <f>ROUND($D$40*AF20/100,1)</f>
        <v>0</v>
      </c>
      <c r="G40" s="372"/>
      <c r="H40" s="372"/>
      <c r="I40" s="372">
        <f>ROUND($D$40*AG20/100,1)</f>
        <v>0</v>
      </c>
      <c r="J40" s="372"/>
      <c r="K40" s="372"/>
      <c r="L40" s="128">
        <f>ROUND($D$40*AH20/100,0)</f>
        <v>0</v>
      </c>
      <c r="M40" s="128">
        <f>ROUND($D$40*AI20/100,1)</f>
        <v>0</v>
      </c>
      <c r="N40" s="128">
        <f>ROUND($D$40*AJ20/100,0)</f>
        <v>0</v>
      </c>
      <c r="O40" s="128">
        <f>ROUND($D$40*AK20/100,2)</f>
        <v>0</v>
      </c>
      <c r="P40" s="128">
        <f>ROUND($D$40*AL20/100,2)</f>
        <v>0</v>
      </c>
      <c r="Q40" s="129">
        <f>ROUND($D$40*AM20/100,0)</f>
        <v>0</v>
      </c>
      <c r="S40" s="377"/>
      <c r="T40" s="408" t="s">
        <v>142</v>
      </c>
      <c r="U40" s="409"/>
      <c r="V40" s="409"/>
      <c r="W40" s="219"/>
      <c r="X40" s="261"/>
      <c r="Y40" s="269"/>
    </row>
    <row r="41" spans="1:25" ht="15" customHeight="1" x14ac:dyDescent="0.15">
      <c r="A41" s="415"/>
      <c r="B41" s="403" t="s">
        <v>65</v>
      </c>
      <c r="C41" s="403"/>
      <c r="D41" s="128">
        <f>'様式例６－１'!AM28</f>
        <v>0</v>
      </c>
      <c r="E41" s="128">
        <f>ROUND($D$41*AE21/100,0)</f>
        <v>0</v>
      </c>
      <c r="F41" s="372">
        <f>ROUND($D$41*AF21/100,1)</f>
        <v>0</v>
      </c>
      <c r="G41" s="372"/>
      <c r="H41" s="372"/>
      <c r="I41" s="372">
        <f>ROUND($D$41*AG21/100,1)</f>
        <v>0</v>
      </c>
      <c r="J41" s="372"/>
      <c r="K41" s="372"/>
      <c r="L41" s="128">
        <f>ROUND($D$41*AH21/100,0)</f>
        <v>0</v>
      </c>
      <c r="M41" s="128">
        <f>ROUND($D$41*AI21/100,1)</f>
        <v>0</v>
      </c>
      <c r="N41" s="128">
        <f>ROUND($D$41*AJ21/100,0)</f>
        <v>0</v>
      </c>
      <c r="O41" s="128">
        <f>ROUND($D$41*AK21/100,2)</f>
        <v>0</v>
      </c>
      <c r="P41" s="128">
        <f>ROUND($D$41*AL21/100,2)</f>
        <v>0</v>
      </c>
      <c r="Q41" s="129">
        <f>ROUND($D$41*AM21/100,0)</f>
        <v>0</v>
      </c>
      <c r="S41" s="377"/>
      <c r="T41" s="408"/>
      <c r="U41" s="406" t="s">
        <v>168</v>
      </c>
      <c r="V41" s="406"/>
      <c r="W41" s="406"/>
      <c r="X41" s="406"/>
      <c r="Y41" s="263" t="s">
        <v>199</v>
      </c>
    </row>
    <row r="42" spans="1:25" ht="15" customHeight="1" x14ac:dyDescent="0.15">
      <c r="A42" s="415"/>
      <c r="B42" s="403" t="s">
        <v>66</v>
      </c>
      <c r="C42" s="403"/>
      <c r="D42" s="128">
        <f>'様式例６－１'!AM30</f>
        <v>0</v>
      </c>
      <c r="E42" s="128">
        <f>ROUND($D$42*AE22/100,0)</f>
        <v>0</v>
      </c>
      <c r="F42" s="372">
        <f>ROUND($D$42*AF22/100,1)</f>
        <v>0</v>
      </c>
      <c r="G42" s="372"/>
      <c r="H42" s="372"/>
      <c r="I42" s="372">
        <f>ROUND($D$42*AG22/100,1)</f>
        <v>0</v>
      </c>
      <c r="J42" s="372"/>
      <c r="K42" s="372"/>
      <c r="L42" s="128">
        <f>ROUND($D$42*AH22/100,0)</f>
        <v>0</v>
      </c>
      <c r="M42" s="128">
        <f>ROUND($D$42*AI22/100,1)</f>
        <v>0</v>
      </c>
      <c r="N42" s="128">
        <f>ROUND($D$42*AJ22/100,0)</f>
        <v>0</v>
      </c>
      <c r="O42" s="128">
        <f>ROUND($D$42*AK22/100,2)</f>
        <v>0</v>
      </c>
      <c r="P42" s="128">
        <f>ROUND($D$42*AL22/100,2)</f>
        <v>0</v>
      </c>
      <c r="Q42" s="129">
        <f>ROUND($D$42*AM22/100,0)</f>
        <v>0</v>
      </c>
      <c r="S42" s="377"/>
      <c r="T42" s="408"/>
      <c r="U42" s="406"/>
      <c r="V42" s="406"/>
      <c r="W42" s="406"/>
      <c r="X42" s="406"/>
      <c r="Y42" s="264"/>
    </row>
    <row r="43" spans="1:25" ht="15" customHeight="1" x14ac:dyDescent="0.15">
      <c r="A43" s="415"/>
      <c r="B43" s="403" t="s">
        <v>67</v>
      </c>
      <c r="C43" s="403"/>
      <c r="D43" s="128">
        <f>'様式例６－１'!AM32</f>
        <v>0</v>
      </c>
      <c r="E43" s="128">
        <f>ROUND($D$43*AE23/100,0)</f>
        <v>0</v>
      </c>
      <c r="F43" s="372">
        <f>ROUND($D$43*AF23/100,1)</f>
        <v>0</v>
      </c>
      <c r="G43" s="372"/>
      <c r="H43" s="372"/>
      <c r="I43" s="372">
        <f>ROUND($D$43*AG23/100,1)</f>
        <v>0</v>
      </c>
      <c r="J43" s="372"/>
      <c r="K43" s="372"/>
      <c r="L43" s="128">
        <f>ROUND($D$43*AH23/100,0)</f>
        <v>0</v>
      </c>
      <c r="M43" s="128">
        <f>ROUND($D$43*AI23/100,1)</f>
        <v>0</v>
      </c>
      <c r="N43" s="128">
        <f>ROUND($D$43*AJ23/100,0)</f>
        <v>0</v>
      </c>
      <c r="O43" s="128">
        <f>ROUND($D$43*AK23/100,2)</f>
        <v>0</v>
      </c>
      <c r="P43" s="128">
        <f>ROUND($D$43*AL23/100,2)</f>
        <v>0</v>
      </c>
      <c r="Q43" s="129">
        <f>ROUND($D$43*AM23/100,0)</f>
        <v>0</v>
      </c>
      <c r="S43" s="377"/>
      <c r="T43" s="408"/>
      <c r="U43" s="410" t="s">
        <v>165</v>
      </c>
      <c r="V43" s="410"/>
      <c r="W43" s="410"/>
      <c r="X43" s="410"/>
      <c r="Y43" s="265"/>
    </row>
    <row r="44" spans="1:25" ht="15" customHeight="1" x14ac:dyDescent="0.15">
      <c r="A44" s="415"/>
      <c r="B44" s="373" t="s">
        <v>68</v>
      </c>
      <c r="C44" s="239" t="s">
        <v>69</v>
      </c>
      <c r="D44" s="128">
        <f>'様式例６－１'!AM34</f>
        <v>0</v>
      </c>
      <c r="E44" s="128">
        <f>ROUND($D$44*AE24/100,0)</f>
        <v>0</v>
      </c>
      <c r="F44" s="372">
        <f>ROUND($D$44*AF24/100,1)</f>
        <v>0</v>
      </c>
      <c r="G44" s="372"/>
      <c r="H44" s="372"/>
      <c r="I44" s="372">
        <f>ROUND($D$44*AG24/100,1)</f>
        <v>0</v>
      </c>
      <c r="J44" s="372"/>
      <c r="K44" s="372"/>
      <c r="L44" s="128">
        <f>ROUND($D$44*AH24/100,0)</f>
        <v>0</v>
      </c>
      <c r="M44" s="128">
        <f>ROUND($D$44*AI24/100,1)</f>
        <v>0</v>
      </c>
      <c r="N44" s="128">
        <f>ROUND($D$44*AJ24/100,0)</f>
        <v>0</v>
      </c>
      <c r="O44" s="128">
        <f>ROUND($D$44*AK24/100,2)</f>
        <v>0</v>
      </c>
      <c r="P44" s="128">
        <f>ROUND($D$44*AL24/100,2)</f>
        <v>0</v>
      </c>
      <c r="Q44" s="129">
        <f>ROUND($D$44*AM24/100,0)</f>
        <v>0</v>
      </c>
      <c r="S44" s="377"/>
      <c r="T44" s="408"/>
      <c r="U44" s="247"/>
      <c r="V44" s="261"/>
      <c r="W44" s="219"/>
      <c r="X44" s="219"/>
      <c r="Y44" s="270"/>
    </row>
    <row r="45" spans="1:25" ht="15" customHeight="1" x14ac:dyDescent="0.15">
      <c r="A45" s="415"/>
      <c r="B45" s="373"/>
      <c r="C45" s="239" t="s">
        <v>70</v>
      </c>
      <c r="D45" s="128">
        <f>'様式例６－１'!AM36</f>
        <v>0</v>
      </c>
      <c r="E45" s="128">
        <f>ROUND($D$45*AE25/100,0)</f>
        <v>0</v>
      </c>
      <c r="F45" s="372">
        <f>ROUND($D$45*AF25/100,1)</f>
        <v>0</v>
      </c>
      <c r="G45" s="372"/>
      <c r="H45" s="372"/>
      <c r="I45" s="372">
        <f>ROUND($D$45*AG25/100,1)</f>
        <v>0</v>
      </c>
      <c r="J45" s="372"/>
      <c r="K45" s="372"/>
      <c r="L45" s="128">
        <f>ROUND($D$45*AH25/100,0)</f>
        <v>0</v>
      </c>
      <c r="M45" s="128">
        <f>ROUND($D$45*AI25/100,1)</f>
        <v>0</v>
      </c>
      <c r="N45" s="128">
        <f>ROUND($D$45*AJ25/100,0)</f>
        <v>0</v>
      </c>
      <c r="O45" s="128">
        <f>ROUND($D$45*AK25/100,2)</f>
        <v>0</v>
      </c>
      <c r="P45" s="128">
        <f>ROUND($D$45*AL25/100,2)</f>
        <v>0</v>
      </c>
      <c r="Q45" s="129">
        <f>ROUND($D$45*AM25/100,0)</f>
        <v>0</v>
      </c>
      <c r="S45" s="377"/>
      <c r="T45" s="408"/>
      <c r="U45" s="406" t="s">
        <v>166</v>
      </c>
      <c r="V45" s="406"/>
      <c r="W45" s="406"/>
      <c r="X45" s="406"/>
      <c r="Y45" s="407" t="str">
        <f>IF(AND(Y17="",Y29=""),"",Y17+Y29)</f>
        <v/>
      </c>
    </row>
    <row r="46" spans="1:25" ht="15" customHeight="1" x14ac:dyDescent="0.15">
      <c r="A46" s="415"/>
      <c r="B46" s="373"/>
      <c r="C46" s="242" t="s">
        <v>71</v>
      </c>
      <c r="D46" s="128">
        <f>'様式例６－１'!AM38</f>
        <v>0</v>
      </c>
      <c r="E46" s="128">
        <f>ROUND($D$46*AE26/100,0)</f>
        <v>0</v>
      </c>
      <c r="F46" s="372">
        <f>ROUND($D$46*AF26/100,1)</f>
        <v>0</v>
      </c>
      <c r="G46" s="372"/>
      <c r="H46" s="372"/>
      <c r="I46" s="372">
        <f>ROUND($D$46*AG26/100,1)</f>
        <v>0</v>
      </c>
      <c r="J46" s="372"/>
      <c r="K46" s="372"/>
      <c r="L46" s="128">
        <f>ROUND($D$46*AH26/100,0)</f>
        <v>0</v>
      </c>
      <c r="M46" s="128">
        <f>ROUND($D$46*AI26/100,1)</f>
        <v>0</v>
      </c>
      <c r="N46" s="128">
        <f>ROUND($D$46*AJ26/100,0)</f>
        <v>0</v>
      </c>
      <c r="O46" s="128">
        <f>ROUND($D$46*AK26/100,2)</f>
        <v>0</v>
      </c>
      <c r="P46" s="128">
        <f>ROUND($D$46*AL26/100,2)</f>
        <v>0</v>
      </c>
      <c r="Q46" s="129">
        <f>ROUND($D$46*AM26/100,0)</f>
        <v>0</v>
      </c>
      <c r="S46" s="377"/>
      <c r="T46" s="408"/>
      <c r="U46" s="406"/>
      <c r="V46" s="406"/>
      <c r="W46" s="406"/>
      <c r="X46" s="406"/>
      <c r="Y46" s="407"/>
    </row>
    <row r="47" spans="1:25" ht="15" customHeight="1" x14ac:dyDescent="0.15">
      <c r="A47" s="415"/>
      <c r="B47" s="403" t="s">
        <v>72</v>
      </c>
      <c r="C47" s="403"/>
      <c r="D47" s="128">
        <f>'様式例６－１'!AM40</f>
        <v>0</v>
      </c>
      <c r="E47" s="128">
        <f>ROUND($D$47*AE27/100,0)</f>
        <v>0</v>
      </c>
      <c r="F47" s="372">
        <f>ROUND($D$47*AF27/100,1)</f>
        <v>0</v>
      </c>
      <c r="G47" s="372"/>
      <c r="H47" s="372"/>
      <c r="I47" s="372">
        <f>ROUND($D$47*AG27/100,1)</f>
        <v>0</v>
      </c>
      <c r="J47" s="372"/>
      <c r="K47" s="372"/>
      <c r="L47" s="128">
        <f>ROUND($D$47*AH27/100,0)</f>
        <v>0</v>
      </c>
      <c r="M47" s="128">
        <f>ROUND($D$47*AI27/100,1)</f>
        <v>0</v>
      </c>
      <c r="N47" s="128">
        <f>ROUND($D$47*AJ27/100,0)</f>
        <v>0</v>
      </c>
      <c r="O47" s="128">
        <f>ROUND($D$47*AK27/100,2)</f>
        <v>0</v>
      </c>
      <c r="P47" s="128">
        <f>ROUND($D$47*AL27/100,2)</f>
        <v>0</v>
      </c>
      <c r="Q47" s="129">
        <f>ROUND($D$47*AM27/100,0)</f>
        <v>0</v>
      </c>
      <c r="S47" s="377"/>
      <c r="T47" s="408"/>
      <c r="U47" s="267"/>
      <c r="V47" s="268"/>
      <c r="W47" s="214"/>
      <c r="X47" s="214"/>
      <c r="Y47" s="236" t="s">
        <v>167</v>
      </c>
    </row>
    <row r="48" spans="1:25" ht="15" customHeight="1" x14ac:dyDescent="0.15">
      <c r="A48" s="415"/>
      <c r="B48" s="403" t="s">
        <v>73</v>
      </c>
      <c r="C48" s="403"/>
      <c r="D48" s="128">
        <f>'様式例６－１'!AM42</f>
        <v>0</v>
      </c>
      <c r="E48" s="128">
        <f>ROUND($D$48*AE28/100,0)</f>
        <v>0</v>
      </c>
      <c r="F48" s="372">
        <f>ROUND($D$48*AF28/100,1)</f>
        <v>0</v>
      </c>
      <c r="G48" s="372"/>
      <c r="H48" s="372"/>
      <c r="I48" s="372">
        <f>ROUND($D$48*AG28/100,1)</f>
        <v>0</v>
      </c>
      <c r="J48" s="372"/>
      <c r="K48" s="372"/>
      <c r="L48" s="128">
        <f>ROUND($D$48*AH28/100,0)</f>
        <v>0</v>
      </c>
      <c r="M48" s="128">
        <f>ROUND($D$48*AI28/100,1)</f>
        <v>0</v>
      </c>
      <c r="N48" s="128">
        <f>ROUND($D$48*AJ28/100,0)</f>
        <v>0</v>
      </c>
      <c r="O48" s="128">
        <f>ROUND($D$48*AK28/100,2)</f>
        <v>0</v>
      </c>
      <c r="P48" s="128">
        <f>ROUND($D$48*AL28/100,2)</f>
        <v>0</v>
      </c>
      <c r="Q48" s="129">
        <f>ROUND($D$48*AM28/100,0)</f>
        <v>0</v>
      </c>
      <c r="T48" s="58"/>
      <c r="U48" s="271"/>
    </row>
    <row r="49" spans="1:25" ht="15" customHeight="1" x14ac:dyDescent="0.15">
      <c r="A49" s="415"/>
      <c r="B49" s="403" t="s">
        <v>74</v>
      </c>
      <c r="C49" s="403"/>
      <c r="D49" s="128">
        <f>'様式例６－１'!AM44</f>
        <v>0</v>
      </c>
      <c r="E49" s="128">
        <f>ROUND($D$49*AE29/100,0)</f>
        <v>0</v>
      </c>
      <c r="F49" s="372">
        <f>ROUND($D$49*AF29/100,1)</f>
        <v>0</v>
      </c>
      <c r="G49" s="372"/>
      <c r="H49" s="372"/>
      <c r="I49" s="372">
        <f>ROUND($D$49*AG29/100,1)</f>
        <v>0</v>
      </c>
      <c r="J49" s="372"/>
      <c r="K49" s="372"/>
      <c r="L49" s="128">
        <f>ROUND($D$49*AH29/100,0)</f>
        <v>0</v>
      </c>
      <c r="M49" s="128">
        <f>ROUND($D$49*AI29/100,1)</f>
        <v>0</v>
      </c>
      <c r="N49" s="128">
        <f>ROUND($D$49*AJ29/100,0)</f>
        <v>0</v>
      </c>
      <c r="O49" s="128">
        <f>ROUND($D$49*AK29/100,2)</f>
        <v>0</v>
      </c>
      <c r="P49" s="128">
        <f>ROUND($D$49*AL29/100,2)</f>
        <v>0</v>
      </c>
      <c r="Q49" s="129">
        <f>ROUND($D$49*AM29/100,0)</f>
        <v>0</v>
      </c>
      <c r="S49" s="404" t="s">
        <v>169</v>
      </c>
      <c r="T49" s="404"/>
      <c r="U49" s="404"/>
      <c r="V49" s="404"/>
      <c r="W49" s="404"/>
      <c r="X49" s="404"/>
      <c r="Y49" s="404"/>
    </row>
    <row r="50" spans="1:25" ht="15" customHeight="1" x14ac:dyDescent="0.15">
      <c r="A50" s="415"/>
      <c r="B50" s="403" t="s">
        <v>157</v>
      </c>
      <c r="C50" s="403"/>
      <c r="D50" s="128"/>
      <c r="E50" s="128">
        <f>SUM(E31:E49)</f>
        <v>0</v>
      </c>
      <c r="F50" s="372">
        <f>SUM(F31:F49)</f>
        <v>0</v>
      </c>
      <c r="G50" s="372"/>
      <c r="H50" s="372"/>
      <c r="I50" s="372">
        <f>SUM(I31:I49)</f>
        <v>0</v>
      </c>
      <c r="J50" s="372"/>
      <c r="K50" s="372"/>
      <c r="L50" s="128">
        <f t="shared" ref="L50:Q50" si="2">SUM(L31:L49)</f>
        <v>0</v>
      </c>
      <c r="M50" s="128">
        <f t="shared" si="2"/>
        <v>0</v>
      </c>
      <c r="N50" s="128">
        <f t="shared" si="2"/>
        <v>0</v>
      </c>
      <c r="O50" s="128">
        <f t="shared" si="2"/>
        <v>0</v>
      </c>
      <c r="P50" s="128">
        <f t="shared" si="2"/>
        <v>0</v>
      </c>
      <c r="Q50" s="129">
        <f t="shared" si="2"/>
        <v>0</v>
      </c>
      <c r="S50" s="404"/>
      <c r="T50" s="404"/>
      <c r="U50" s="404"/>
      <c r="V50" s="404"/>
      <c r="W50" s="404"/>
      <c r="X50" s="404"/>
      <c r="Y50" s="404"/>
    </row>
    <row r="51" spans="1:25" ht="15" customHeight="1" x14ac:dyDescent="0.15">
      <c r="A51" s="415"/>
      <c r="B51" s="366" t="s">
        <v>158</v>
      </c>
      <c r="C51" s="366"/>
      <c r="D51" s="128"/>
      <c r="E51" s="272">
        <f>'様式例２-２（目標量）'!B20</f>
        <v>0</v>
      </c>
      <c r="F51" s="272">
        <f>'様式例２-２（目標量）'!C20</f>
        <v>0</v>
      </c>
      <c r="G51" s="273" t="s">
        <v>15</v>
      </c>
      <c r="H51" s="274">
        <f>'様式例２-２（目標量）'!E20</f>
        <v>0</v>
      </c>
      <c r="I51" s="249">
        <f>'様式例２-２（目標量）'!F20</f>
        <v>0</v>
      </c>
      <c r="J51" s="250" t="s">
        <v>15</v>
      </c>
      <c r="K51" s="251">
        <f>'様式例２-２（目標量）'!H20</f>
        <v>0</v>
      </c>
      <c r="L51" s="179">
        <f>'様式例２-２（目標量）'!I20</f>
        <v>0</v>
      </c>
      <c r="M51" s="179">
        <f>'様式例２-２（目標量）'!J20</f>
        <v>0</v>
      </c>
      <c r="N51" s="179">
        <f>'様式例２-２（目標量）'!K20</f>
        <v>0</v>
      </c>
      <c r="O51" s="179">
        <f>'様式例２-２（目標量）'!L20</f>
        <v>0</v>
      </c>
      <c r="P51" s="179">
        <f>'様式例２-２（目標量）'!M20</f>
        <v>0</v>
      </c>
      <c r="Q51" s="178">
        <f>'様式例２-２（目標量）'!N20</f>
        <v>0</v>
      </c>
      <c r="S51" s="404"/>
      <c r="T51" s="404"/>
      <c r="U51" s="404"/>
      <c r="V51" s="404"/>
      <c r="W51" s="404"/>
      <c r="X51" s="404"/>
      <c r="Y51" s="404"/>
    </row>
    <row r="52" spans="1:25" ht="15" customHeight="1" x14ac:dyDescent="0.15">
      <c r="A52" s="415"/>
      <c r="B52" s="405" t="s">
        <v>159</v>
      </c>
      <c r="C52" s="405"/>
      <c r="D52" s="252"/>
      <c r="E52" s="253" t="str">
        <f>IF(OR(E50=0,E51=0),"",ROUND(E50/E51*100,0))</f>
        <v/>
      </c>
      <c r="F52" s="253" t="str">
        <f>IF(OR(F50=0,F51=0),"",ROUND(F50/H51*100,0))</f>
        <v/>
      </c>
      <c r="G52" s="254" t="s">
        <v>15</v>
      </c>
      <c r="H52" s="255" t="str">
        <f>IF(OR(F50=0,H51=0),"",ROUND(F50/F51*100,0))</f>
        <v/>
      </c>
      <c r="I52" s="256" t="str">
        <f>IF(OR(I50=0,I51=0),"",ROUND(I50/K51*100,0))</f>
        <v/>
      </c>
      <c r="J52" s="257" t="s">
        <v>15</v>
      </c>
      <c r="K52" s="258" t="str">
        <f>IF(OR(I50=0,K51=0),"",ROUND(I50/I51*100,0))</f>
        <v/>
      </c>
      <c r="L52" s="253" t="str">
        <f t="shared" ref="L52:Q52" si="3">IF(OR(L50=0,L51=0),"",ROUND(L50/L51*100,0))</f>
        <v/>
      </c>
      <c r="M52" s="253" t="str">
        <f t="shared" si="3"/>
        <v/>
      </c>
      <c r="N52" s="253" t="str">
        <f t="shared" si="3"/>
        <v/>
      </c>
      <c r="O52" s="253" t="str">
        <f t="shared" si="3"/>
        <v/>
      </c>
      <c r="P52" s="253" t="str">
        <f t="shared" si="3"/>
        <v/>
      </c>
      <c r="Q52" s="259" t="str">
        <f t="shared" si="3"/>
        <v/>
      </c>
      <c r="S52" s="404"/>
      <c r="T52" s="404"/>
      <c r="U52" s="404"/>
      <c r="V52" s="404"/>
      <c r="W52" s="404"/>
      <c r="X52" s="404"/>
      <c r="Y52" s="404"/>
    </row>
    <row r="53" spans="1:25" ht="15" customHeight="1" x14ac:dyDescent="0.15">
      <c r="A53" s="275"/>
      <c r="B53" s="276"/>
      <c r="C53" s="27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</sheetData>
  <mergeCells count="220">
    <mergeCell ref="W1:X1"/>
    <mergeCell ref="W2:X2"/>
    <mergeCell ref="A3:C3"/>
    <mergeCell ref="A5:A8"/>
    <mergeCell ref="B5:C6"/>
    <mergeCell ref="E5:E6"/>
    <mergeCell ref="F5:H6"/>
    <mergeCell ref="I5:K6"/>
    <mergeCell ref="L5:L6"/>
    <mergeCell ref="M5:M6"/>
    <mergeCell ref="N5:N6"/>
    <mergeCell ref="O5:O6"/>
    <mergeCell ref="P5:P6"/>
    <mergeCell ref="Q5:Q6"/>
    <mergeCell ref="S5:S7"/>
    <mergeCell ref="T5:T7"/>
    <mergeCell ref="U5:X7"/>
    <mergeCell ref="Y5:Y7"/>
    <mergeCell ref="AC5:AD5"/>
    <mergeCell ref="AC6:AM6"/>
    <mergeCell ref="B7:C8"/>
    <mergeCell ref="E7:E8"/>
    <mergeCell ref="F7:H8"/>
    <mergeCell ref="I7:K8"/>
    <mergeCell ref="L7:L8"/>
    <mergeCell ref="M7:M8"/>
    <mergeCell ref="N7:N8"/>
    <mergeCell ref="O7:O8"/>
    <mergeCell ref="P7:P8"/>
    <mergeCell ref="Q7:Q8"/>
    <mergeCell ref="S8:S19"/>
    <mergeCell ref="T8:T11"/>
    <mergeCell ref="U8:V8"/>
    <mergeCell ref="W8:W9"/>
    <mergeCell ref="Y8:Y9"/>
    <mergeCell ref="AE8:AE9"/>
    <mergeCell ref="AF8:AF9"/>
    <mergeCell ref="AG8:AG9"/>
    <mergeCell ref="AH8:AH9"/>
    <mergeCell ref="AI8:AI9"/>
    <mergeCell ref="I13:K13"/>
    <mergeCell ref="A9:A30"/>
    <mergeCell ref="B9:B11"/>
    <mergeCell ref="F9:H9"/>
    <mergeCell ref="I9:K9"/>
    <mergeCell ref="U9:V9"/>
    <mergeCell ref="F10:H10"/>
    <mergeCell ref="I10:K10"/>
    <mergeCell ref="U10:V10"/>
    <mergeCell ref="W10:W11"/>
    <mergeCell ref="F11:H11"/>
    <mergeCell ref="I11:K11"/>
    <mergeCell ref="U11:V11"/>
    <mergeCell ref="I16:K16"/>
    <mergeCell ref="B20:C20"/>
    <mergeCell ref="F20:H20"/>
    <mergeCell ref="I20:K20"/>
    <mergeCell ref="S20:S31"/>
    <mergeCell ref="T20:T23"/>
    <mergeCell ref="U20:V20"/>
    <mergeCell ref="W20:W21"/>
    <mergeCell ref="B28:C28"/>
    <mergeCell ref="F28:H28"/>
    <mergeCell ref="I28:K28"/>
    <mergeCell ref="AC11:AC13"/>
    <mergeCell ref="B12:C12"/>
    <mergeCell ref="F12:H12"/>
    <mergeCell ref="I12:K12"/>
    <mergeCell ref="T12:T19"/>
    <mergeCell ref="U12:U13"/>
    <mergeCell ref="W12:W13"/>
    <mergeCell ref="X12:X15"/>
    <mergeCell ref="Y12:Y15"/>
    <mergeCell ref="B13:C13"/>
    <mergeCell ref="F13:H13"/>
    <mergeCell ref="B14:C14"/>
    <mergeCell ref="F14:H14"/>
    <mergeCell ref="I14:K14"/>
    <mergeCell ref="U14:U15"/>
    <mergeCell ref="V14:W14"/>
    <mergeCell ref="AC14:AD14"/>
    <mergeCell ref="B15:C15"/>
    <mergeCell ref="F15:H15"/>
    <mergeCell ref="I15:K15"/>
    <mergeCell ref="V15:W15"/>
    <mergeCell ref="AC15:AD15"/>
    <mergeCell ref="B16:C16"/>
    <mergeCell ref="F16:H16"/>
    <mergeCell ref="X16:X19"/>
    <mergeCell ref="AC16:AD16"/>
    <mergeCell ref="B17:C17"/>
    <mergeCell ref="F17:H17"/>
    <mergeCell ref="I17:K17"/>
    <mergeCell ref="Y17:Y18"/>
    <mergeCell ref="AC17:AD17"/>
    <mergeCell ref="B18:C18"/>
    <mergeCell ref="F18:H18"/>
    <mergeCell ref="I18:K18"/>
    <mergeCell ref="AC18:AD18"/>
    <mergeCell ref="B19:C19"/>
    <mergeCell ref="F19:H19"/>
    <mergeCell ref="I19:K19"/>
    <mergeCell ref="AC19:AD19"/>
    <mergeCell ref="Y20:Y21"/>
    <mergeCell ref="AC20:AD20"/>
    <mergeCell ref="B21:C21"/>
    <mergeCell ref="F21:H21"/>
    <mergeCell ref="I21:K21"/>
    <mergeCell ref="U21:V21"/>
    <mergeCell ref="AC21:AD21"/>
    <mergeCell ref="B22:B24"/>
    <mergeCell ref="F22:H22"/>
    <mergeCell ref="I22:K22"/>
    <mergeCell ref="U22:V22"/>
    <mergeCell ref="W22:W23"/>
    <mergeCell ref="AC22:AD22"/>
    <mergeCell ref="F23:H23"/>
    <mergeCell ref="I23:K23"/>
    <mergeCell ref="U23:V23"/>
    <mergeCell ref="AC23:AD23"/>
    <mergeCell ref="F24:H24"/>
    <mergeCell ref="I24:K24"/>
    <mergeCell ref="T24:T31"/>
    <mergeCell ref="U24:U25"/>
    <mergeCell ref="W24:W25"/>
    <mergeCell ref="X24:X27"/>
    <mergeCell ref="Y24:Y27"/>
    <mergeCell ref="AC24:AC26"/>
    <mergeCell ref="B25:C25"/>
    <mergeCell ref="F25:H25"/>
    <mergeCell ref="I25:K25"/>
    <mergeCell ref="B26:C26"/>
    <mergeCell ref="F26:H26"/>
    <mergeCell ref="I26:K26"/>
    <mergeCell ref="U26:U27"/>
    <mergeCell ref="V26:W26"/>
    <mergeCell ref="B27:C27"/>
    <mergeCell ref="F27:H27"/>
    <mergeCell ref="I27:K27"/>
    <mergeCell ref="V27:W27"/>
    <mergeCell ref="AC27:AD27"/>
    <mergeCell ref="X28:X31"/>
    <mergeCell ref="AC28:AD28"/>
    <mergeCell ref="B29:C29"/>
    <mergeCell ref="Y29:Y30"/>
    <mergeCell ref="AC29:AD29"/>
    <mergeCell ref="B30:C30"/>
    <mergeCell ref="A31:A52"/>
    <mergeCell ref="B31:B33"/>
    <mergeCell ref="F31:H31"/>
    <mergeCell ref="I31:K31"/>
    <mergeCell ref="F32:H32"/>
    <mergeCell ref="I32:K32"/>
    <mergeCell ref="S32:S47"/>
    <mergeCell ref="T32:T39"/>
    <mergeCell ref="U32:V32"/>
    <mergeCell ref="F33:H33"/>
    <mergeCell ref="I33:K33"/>
    <mergeCell ref="U33:X34"/>
    <mergeCell ref="B34:C34"/>
    <mergeCell ref="F34:H34"/>
    <mergeCell ref="I34:K34"/>
    <mergeCell ref="B35:C35"/>
    <mergeCell ref="F35:H35"/>
    <mergeCell ref="I35:K35"/>
    <mergeCell ref="U35:X35"/>
    <mergeCell ref="B36:C36"/>
    <mergeCell ref="F36:H36"/>
    <mergeCell ref="I36:K36"/>
    <mergeCell ref="B37:C37"/>
    <mergeCell ref="F37:H37"/>
    <mergeCell ref="I37:K37"/>
    <mergeCell ref="U37:X38"/>
    <mergeCell ref="Y37:Y38"/>
    <mergeCell ref="B38:C38"/>
    <mergeCell ref="F38:H38"/>
    <mergeCell ref="I38:K38"/>
    <mergeCell ref="B39:C39"/>
    <mergeCell ref="F39:H39"/>
    <mergeCell ref="I39:K39"/>
    <mergeCell ref="B40:C40"/>
    <mergeCell ref="F40:H40"/>
    <mergeCell ref="I40:K40"/>
    <mergeCell ref="T40:T47"/>
    <mergeCell ref="U40:V40"/>
    <mergeCell ref="B41:C41"/>
    <mergeCell ref="F41:H41"/>
    <mergeCell ref="I41:K41"/>
    <mergeCell ref="U41:X42"/>
    <mergeCell ref="B42:C42"/>
    <mergeCell ref="F42:H42"/>
    <mergeCell ref="I42:K42"/>
    <mergeCell ref="B43:C43"/>
    <mergeCell ref="F43:H43"/>
    <mergeCell ref="I43:K43"/>
    <mergeCell ref="U43:X43"/>
    <mergeCell ref="B44:B46"/>
    <mergeCell ref="F44:H44"/>
    <mergeCell ref="I44:K44"/>
    <mergeCell ref="F45:H45"/>
    <mergeCell ref="I45:K45"/>
    <mergeCell ref="U45:X46"/>
    <mergeCell ref="Y45:Y46"/>
    <mergeCell ref="F46:H46"/>
    <mergeCell ref="I46:K46"/>
    <mergeCell ref="B47:C47"/>
    <mergeCell ref="F47:H47"/>
    <mergeCell ref="I47:K47"/>
    <mergeCell ref="B48:C48"/>
    <mergeCell ref="F48:H48"/>
    <mergeCell ref="I48:K48"/>
    <mergeCell ref="B49:C49"/>
    <mergeCell ref="F49:H49"/>
    <mergeCell ref="I49:K49"/>
    <mergeCell ref="S49:Y52"/>
    <mergeCell ref="B50:C50"/>
    <mergeCell ref="F50:H50"/>
    <mergeCell ref="I50:K50"/>
    <mergeCell ref="B51:C51"/>
    <mergeCell ref="B52:C52"/>
  </mergeCells>
  <phoneticPr fontId="29"/>
  <pageMargins left="0.42013888888888901" right="0.3" top="0.55000000000000004" bottom="0.2" header="0.51180555555555496" footer="0.2"/>
  <pageSetup paperSize="9" scale="6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様式例２-２（目標量）</vt:lpstr>
      <vt:lpstr>様式例３（食品構成）</vt:lpstr>
      <vt:lpstr>様式例３（算出例）</vt:lpstr>
      <vt:lpstr>様式例６－１</vt:lpstr>
      <vt:lpstr>様式例６－２.３</vt:lpstr>
      <vt:lpstr>'様式例２-２（目標量）'!Print_Area</vt:lpstr>
      <vt:lpstr>'様式例３（算出例）'!Print_Area</vt:lpstr>
      <vt:lpstr>'様式例３（食品構成）'!Print_Area</vt:lpstr>
      <vt:lpstr>'様式例６－１'!Print_Area</vt:lpstr>
      <vt:lpstr>'様式例６－２.３'!Print_Area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SG19300のC14-1971</dc:creator>
  <dc:description/>
  <cp:lastModifiedBy>C14-1971</cp:lastModifiedBy>
  <cp:revision>0</cp:revision>
  <cp:lastPrinted>2019-11-25T01:30:42Z</cp:lastPrinted>
  <dcterms:created xsi:type="dcterms:W3CDTF">2000-03-13T06:33:57Z</dcterms:created>
  <dcterms:modified xsi:type="dcterms:W3CDTF">2020-05-11T02:02:11Z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